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3"/>
  </bookViews>
  <sheets>
    <sheet name="1 квартал 2012" sheetId="1" r:id="rId1"/>
    <sheet name="1 півріччя 2012" sheetId="2" r:id="rId2"/>
    <sheet name="9 місяців 2012" sheetId="3" r:id="rId3"/>
    <sheet name="за 2012 рік" sheetId="4" r:id="rId4"/>
  </sheets>
  <definedNames>
    <definedName name="_xlnm.Print_Titles" localSheetId="0">'1 квартал 2012'!$8:$9</definedName>
    <definedName name="_xlnm.Print_Titles" localSheetId="1">'1 півріччя 2012'!$8:$9</definedName>
    <definedName name="_xlnm.Print_Titles" localSheetId="2">'9 місяців 2012'!$8:$9</definedName>
    <definedName name="_xlnm.Print_Titles" localSheetId="3">'за 2012 рік'!$9:$10</definedName>
    <definedName name="_xlnm.Print_Area" localSheetId="0">'1 квартал 2012'!$A$1:$I$253</definedName>
  </definedNames>
  <calcPr fullCalcOnLoad="1"/>
</workbook>
</file>

<file path=xl/sharedStrings.xml><?xml version="1.0" encoding="utf-8"?>
<sst xmlns="http://schemas.openxmlformats.org/spreadsheetml/2006/main" count="2689" uniqueCount="539">
  <si>
    <t>Пільги громадянам,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на придбання твердого палива (субвенція)</t>
  </si>
  <si>
    <t>Інші пільги громадянам,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(субвенція)</t>
  </si>
  <si>
    <t>Пільги окремим категоріям громадян з послуг зв’язку (субвенція)</t>
  </si>
  <si>
    <t>Допомоги разом, в тому числі:</t>
  </si>
  <si>
    <t>Допомога у зв’язку з вагітністю і пологами (субвенція)</t>
  </si>
  <si>
    <t>Допомога при усиновленні дитини (субвенція)</t>
  </si>
  <si>
    <t>Державна соціальна допомога малозабезпеченим сім’ям (субвенція)</t>
  </si>
  <si>
    <t>Інші видатки на соціальний захист населення (Міська комплексна програма "Турбота" на 2009-2012 роки)</t>
  </si>
  <si>
    <t>Інші видатки на соціальний захист ветеранів війни та праці (субвенція)</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</si>
  <si>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</si>
  <si>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(субвенція)</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</si>
  <si>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</si>
  <si>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</si>
  <si>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Соціальне забезпечення, в тому числі:</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</si>
  <si>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</si>
  <si>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потрибують сторонньої допомоги)</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</si>
  <si>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</si>
  <si>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Житлово-комунальне господарство, в тому числі:</t>
  </si>
  <si>
    <t xml:space="preserve">Дотація  житлово-комунальному господарству (Міська програма реформування і розвитку житлово-комунального господарства міста Южноукраїнська на 2010 - 2014 роки) </t>
  </si>
  <si>
    <t>Культура і мистецтво, в тому числі:</t>
  </si>
  <si>
    <t>Інші культурно-освітні заклади (Програма розвитку культури, фізичної культури, спорту та туризму в місті Южноукраїнську на 2010-2013 роки)</t>
  </si>
  <si>
    <t>Засоби масової інформації, в тому числі:</t>
  </si>
  <si>
    <t>Фізкультура і спорт, в тому числі:</t>
  </si>
  <si>
    <t>Проведення заходів з нетрадиційних видів спорту і масових заходів з фізичної культури (Програма розвитку фізичної культури і спорту на 2006-2016 роки)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</si>
  <si>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</si>
  <si>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Програма розвитку культури, фізичної культури, спорту та туризму в місті Южноукраїнську на 2010-2013 роки</t>
  </si>
  <si>
    <t>Транспорт, дорожнє господарство, зв’язок, телекомунікації та інформатика в тому числі:</t>
  </si>
  <si>
    <t>Міська комплексна програма "Турбота" на 2009-2012 роки (Компенсаційні виплати на пільговий проїзд автомобільним транспортом окремим категоріям громадян (дачні перевезення))</t>
  </si>
  <si>
    <t>Видатки на запобігання та ліквідацію надзвичайних ситуацій та наслідків стихійного лиха,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</si>
  <si>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</si>
  <si>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</si>
  <si>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2009 - 2012 роки")</t>
  </si>
  <si>
    <t>Інші видатки (Міська програма  "Наше місто")</t>
  </si>
  <si>
    <t>Капітальні вкладення</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</si>
  <si>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</si>
  <si>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</si>
  <si>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Управління житлово-комунального господарства та будівництва (видатки цільового фонду)</t>
  </si>
  <si>
    <t>Виконавчий комітет міської ради (видатки цільового фонду)</t>
  </si>
  <si>
    <t>Фінансове управління (залишок коштів нерозподіленої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</si>
  <si>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Виконавчий комітет Южноукраїнської міської ради (архів)</t>
  </si>
  <si>
    <t>Утримання та навчально-тренувальна робота дитячо-юнацьких спортивних шкіл</t>
  </si>
  <si>
    <t>Інші видатки на соціальний захист населення (міська комплексна програма "Турбота" на 2009-2012 роки)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</si>
  <si>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</si>
  <si>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Інші видатки (утримання служби соціально - психологічної підтримки населення управління молоді, спорту та культури Южноукраїнської міської ради) - громадські роботи</t>
  </si>
  <si>
    <t>Органи місцевого самоврядування, в тому числі:</t>
  </si>
  <si>
    <t>Управління освіти, в тому числі:</t>
  </si>
  <si>
    <t>Соціальний захист та соціальне забезпечення, в тому числі:</t>
  </si>
  <si>
    <t>100201</t>
  </si>
  <si>
    <t>180409</t>
  </si>
  <si>
    <t>090406</t>
  </si>
  <si>
    <t>Субсидії населенню для покриття витрат на придбання твердого та рідкого пічного побутового палива і скрапленого газу (субвенція)</t>
  </si>
  <si>
    <t>120400</t>
  </si>
  <si>
    <t>180100</t>
  </si>
  <si>
    <t>Програма стабілізації та соціально-економічного розвитку територій</t>
  </si>
  <si>
    <t>Утримання загальноосвітніх шкіл</t>
  </si>
  <si>
    <t xml:space="preserve">Утримання дошкільних закладів </t>
  </si>
  <si>
    <t>Управління молоді, спорту та культури</t>
  </si>
  <si>
    <t xml:space="preserve">Методична робота та інші заходи у сфері освіти </t>
  </si>
  <si>
    <t xml:space="preserve">за І квартал 2012 року </t>
  </si>
  <si>
    <t>План на 2012 рік з урахуванням внесених змін</t>
  </si>
  <si>
    <t>Т.О.Гончарова</t>
  </si>
  <si>
    <t>Управління молоді, спорту та культури (Міська цільова програма "Цукровий діабет на 2012-2013 роки")</t>
  </si>
  <si>
    <t>Управління молоді спорту та культури (Міська програма "Запобігання та ліквідація серцево-судинних та судинно-мозкових захворювань на 2012 - 2013 роки")</t>
  </si>
  <si>
    <t>Управління молоді спорту та культури (Міська програма "Боротьби з онкологічними захворюваннями в м.Южноукраїнську на період до 2016 року")</t>
  </si>
  <si>
    <t>Соціальні програми і заходи державних органів у справах молоді (Міська програма "Молоде покоління Южноукраїнська" на 2012 - 2015 роки)</t>
  </si>
  <si>
    <t>Управління з питань надзвичайних ситуацій мобілізаційної роботи та взаємодії з правоохоронними органамита цивільного захисту населення  (Міська програма "Молоде покоління Южноукраїнська" на 2012 - 2015 роки)</t>
  </si>
  <si>
    <t>Управління житлово-комунального господарства та будівництва (Міська програма "Реформування і розвитку житлово-комунального господарства м.Южноукраїнська на 2010 - 2014 роки")</t>
  </si>
  <si>
    <t>Інші засоби масової інформації (Міська програма підтримки комунальної установи "Інформаційне агенство "Медіа-простір" Южноукраїнської міської ради " на 2011-2016 роки)</t>
  </si>
  <si>
    <t>Виконавчий комітет ("Міська програма приватизації об’єктів, що належать до комунальної власностітериторіальної громади міста Южноукраїнська на 2009 - 2012 роки")</t>
  </si>
  <si>
    <t>Виконавчий комітет ("Міська програма "Реформування і розвитку житлово-комунального господарства міста Южноукраїнська на 2010 - 2014 роки")</t>
  </si>
  <si>
    <t>Виконавчий комітет (Міська програма "Розвитку земельних відносин на 2011 - 2015 роки")</t>
  </si>
  <si>
    <t>Виконавчий комітет (Міська програма розвитку малого підприємництва)</t>
  </si>
  <si>
    <t>180000</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</si>
  <si>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</si>
  <si>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2012 році")</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</si>
  <si>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</si>
  <si>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</si>
  <si>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</si>
  <si>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</si>
  <si>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</si>
  <si>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Управління молоді, спорту та культури (Програма розвитку культури міста Южноукраїнська) (кошти, що передаються із загального фонду до бюджету розвитку)</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</si>
  <si>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</si>
  <si>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</si>
  <si>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</si>
  <si>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Субвенція з державного бюджету на будівництво, реконструкцію, ремонт та утримання вулиць і дорігкомунальної власності у населених пунктах</t>
  </si>
  <si>
    <t>Субвенція з обласного бюджету на будівництво, реконструкцію, ремонт та утримання вулиць і дорігкомунальної власності у населених пунктах</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</si>
  <si>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</si>
  <si>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Міська програма "Охорона довкілля та раціонального природокористування міста Южноукраїнська на 2011 - 2015 роки" (бюджет розвитку)</t>
  </si>
  <si>
    <t>Управління з питань надзвичайних ситуацій мобілізаційної роботи та взаємодії з правоохоронними органамита цивільного захисту населення (міська цільова програма розвитку цивільного захисту населення на 2009 - 2013 роки) (кошти, що передаються із загального фонду до бюджету розвитку)</t>
  </si>
  <si>
    <t>240602</t>
  </si>
  <si>
    <t>240600</t>
  </si>
  <si>
    <t>Охорона та раціональне використання природних ресурсів</t>
  </si>
  <si>
    <t>Цільовий фонд</t>
  </si>
  <si>
    <t>Інші видатки</t>
  </si>
  <si>
    <t>Управління молоді, спорту та культури (міська програма боротьби з онкологічними захворюваннями в місті Южноукраїнську на період 2016 року) (кошти, що передаються із загального фонду до бюджету розвитку)</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</si>
  <si>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</si>
  <si>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</si>
  <si>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</si>
  <si>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</si>
  <si>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Запобігання та ліквідація надзвичайних ситуацій та наслідків стихійного лиха </t>
  </si>
  <si>
    <t>Соціальний захист та соціальне забезпечення </t>
  </si>
  <si>
    <t xml:space="preserve">від_______________2012 року № ______ </t>
  </si>
  <si>
    <t xml:space="preserve">за І півріччя 2012 року </t>
  </si>
  <si>
    <t>Управління молоді, спорту та культури (Міська програма "Молоде покоління Южноукраїнська на 2012-2015 роки")</t>
  </si>
  <si>
    <t>.091103</t>
  </si>
  <si>
    <t>.09103</t>
  </si>
  <si>
    <t>Служба у справах дітей (Міська програма "Програма профілактики правопорушень та негативних проявів серед неповнолітніх на 2011 - 2015 роки")</t>
  </si>
  <si>
    <t>Служба у справах дітей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</si>
  <si>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</si>
  <si>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</si>
  <si>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</si>
  <si>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</si>
  <si>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</si>
  <si>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вдовам(цям) та батькам померлих (загиблих) осіб,</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</si>
  <si>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вдовам(цям) та батькам померлих (загиблих) осіб, які мають ос</t>
  </si>
  <si>
    <t>Інші пільги ветеранам війні,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вдовам(цям) та батькам померлих (загиблих) осіб, які мают</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</si>
  <si>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потрибують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</si>
  <si>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</si>
  <si>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</si>
  <si>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Управління з питань надзвичайних ситуацій мобілізаційної роботи та взаємодії з правоохоронними органамита цивільного захисту населення (міська цільова програма розвитку цивільного захисту населення на 2009 - 2013 роки) (кошти, що передаються із загального</t>
  </si>
  <si>
    <t xml:space="preserve">за 9 місяців 2012 року </t>
  </si>
  <si>
    <t>.090413</t>
  </si>
  <si>
    <t>Центр соціальних служб сім’ї, дітей та молоді (додаткова доція з державного бюджету на покращення надання соціальних послуг найуразливішим верствам населення)</t>
  </si>
  <si>
    <t>Субвенція з обласного бюджету на виконання депутатами обласної радидоручень виборців, відповідно до програм, затверджених обласною радою на 2012 рік</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</si>
  <si>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</si>
  <si>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</si>
  <si>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</si>
  <si>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 xml:space="preserve">за 2012 рік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</si>
  <si>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</si>
  <si>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</si>
  <si>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</si>
  <si>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</si>
  <si>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</si>
  <si>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</si>
  <si>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 xml:space="preserve">міської ради від                  2013 №  </t>
  </si>
  <si>
    <t>План на 2012 рік з урахуванням внесених змін, тис.грн.</t>
  </si>
  <si>
    <t xml:space="preserve">Виконання                                      за 2012 рік , тис.грн.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</si>
  <si>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</si>
  <si>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</si>
  <si>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</si>
  <si>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</si>
  <si>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</si>
  <si>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</si>
  <si>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</si>
  <si>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</si>
  <si>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</si>
  <si>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</si>
  <si>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Культура і мистецтво, всього, в тому числі:</t>
  </si>
  <si>
    <t>Засоби масової інформації, всього, в тому числі:</t>
  </si>
  <si>
    <t>Фізкультура і спорт, всього, в тому числі:</t>
  </si>
  <si>
    <t>Відхилення                                                    (+;-)                                                (4-3), тис.грн.</t>
  </si>
  <si>
    <t>Відсоток виконання  (4/3), %</t>
  </si>
  <si>
    <t>Утримання управління освіти Южноукраїнської міської ради</t>
  </si>
  <si>
    <t>Утримання виконавчого комітету Южноукраїнської міської ради</t>
  </si>
  <si>
    <t>Міська Програма висвітлення депутатської діяльності</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</si>
  <si>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</si>
  <si>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</si>
  <si>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</si>
  <si>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</si>
  <si>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</si>
  <si>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</si>
  <si>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</si>
  <si>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</si>
  <si>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</si>
  <si>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</si>
  <si>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</si>
  <si>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</si>
  <si>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</si>
  <si>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</si>
  <si>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</si>
  <si>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</si>
  <si>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</si>
  <si>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</si>
  <si>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</si>
  <si>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</si>
  <si>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</si>
  <si>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</si>
  <si>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</si>
  <si>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</si>
  <si>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</si>
  <si>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</si>
  <si>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</si>
  <si>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</si>
  <si>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</si>
  <si>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</si>
  <si>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</si>
  <si>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</si>
  <si>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</si>
  <si>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"Запобігання та ліквідація серцево-судинних та судинно-мозкових захворювань на 2012 - 2013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</si>
  <si>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</si>
  <si>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</si>
  <si>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</si>
  <si>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</si>
  <si>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</si>
  <si>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</si>
  <si>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</si>
  <si>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</si>
  <si>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</si>
  <si>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Соціальні програми і заходи державних органів у справах молоді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</si>
  <si>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</si>
  <si>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</si>
  <si>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</si>
  <si>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</si>
  <si>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</si>
  <si>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</si>
  <si>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</si>
  <si>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</si>
  <si>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Інші засоби масової інформації (міська Програма підтримки комунальної установи "Інформаційне агенство "Медіа-простір" Южноукраїнської міської ради " на 2011-2016 роки)</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</si>
  <si>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</si>
  <si>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</si>
  <si>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</si>
  <si>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</si>
  <si>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Компенсаційні виплати на пільговий проїзд автомобільним транспортом окремим категоріям громадян  (міська комплексна Програма "Турбота" на 2009-2012 роки(дачні перевезення))</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</si>
  <si>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</si>
  <si>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</si>
  <si>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</si>
  <si>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приватизації об’єктів, що належать до комунальної власностітериторіальної громади міста Южноукраїнська на 2009 - 2012 роки)</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</si>
  <si>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</si>
  <si>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Програма стабілізації та соціально-економічного розвитку території (міська Програма "Розвитку земельних відносин на 2011 - 2015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</si>
  <si>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</si>
  <si>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</si>
  <si>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</si>
  <si>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</si>
  <si>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</si>
  <si>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</si>
  <si>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</si>
  <si>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</si>
  <si>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2009 - 2012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</si>
  <si>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</si>
  <si>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2012 році")</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</si>
  <si>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</si>
  <si>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</si>
  <si>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</si>
  <si>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</si>
  <si>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</si>
  <si>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</si>
  <si>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</si>
  <si>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</si>
  <si>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</si>
  <si>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</si>
  <si>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</si>
  <si>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</si>
  <si>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</si>
  <si>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</si>
  <si>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</si>
  <si>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</si>
  <si>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</si>
  <si>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</si>
  <si>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</si>
  <si>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</si>
  <si>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</si>
  <si>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</si>
  <si>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Програма боротьби з онкологічними захворюваннями в місті Южноукраїнську на період 2016 року)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</si>
  <si>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захворювань на 2012-2014 роки)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</si>
  <si>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</si>
  <si>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</si>
  <si>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(кошти бюджету розвитку)</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</si>
  <si>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</si>
  <si>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</si>
  <si>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</si>
  <si>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</si>
  <si>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</si>
  <si>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Інші видатки (служба соціально - психологічної підтримки населення управління молоді, спорту та культури Южноукраїнської міської ради) - громадські роботи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</si>
  <si>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</si>
  <si>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</si>
  <si>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</si>
  <si>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</si>
  <si>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</si>
  <si>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</si>
  <si>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</si>
  <si>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</si>
  <si>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</si>
  <si>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</si>
  <si>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</si>
  <si>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 xml:space="preserve">Культура та мистецтво </t>
  </si>
  <si>
    <t>Житлово-комунальне господарство</t>
  </si>
  <si>
    <t>Фізкультура і спорт</t>
  </si>
  <si>
    <t>Управління молоді, спорту та культури (кошти, що передаються із загального фонду до бюджету розвитку)</t>
  </si>
  <si>
    <t>110204</t>
  </si>
  <si>
    <t>Разом бюджет міста по загальному фонду:</t>
  </si>
  <si>
    <t>Разом бюджет міста (загальний+спеціальний)</t>
  </si>
  <si>
    <t xml:space="preserve">Виконання                                      за звітний період                                         </t>
  </si>
  <si>
    <t>до рішення Южноукраїнської міської ради</t>
  </si>
  <si>
    <t>Органи місцевого самоврядування (кошти, що передаються із загального фонду до бюджету розвитку)</t>
  </si>
  <si>
    <t>Коди нової класифікації</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</si>
  <si>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</si>
  <si>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</si>
  <si>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</si>
  <si>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</si>
  <si>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</si>
  <si>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</si>
  <si>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</si>
  <si>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</si>
  <si>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</si>
  <si>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</si>
  <si>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</si>
  <si>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</si>
  <si>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</si>
  <si>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</si>
  <si>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</si>
  <si>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</si>
  <si>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</si>
  <si>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</si>
  <si>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</si>
  <si>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</si>
  <si>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</si>
  <si>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</si>
  <si>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</si>
  <si>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</si>
  <si>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</si>
  <si>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</si>
  <si>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</si>
  <si>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</si>
  <si>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</si>
  <si>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</si>
  <si>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</si>
  <si>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</si>
  <si>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</si>
  <si>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</si>
  <si>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</si>
  <si>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</si>
  <si>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</si>
  <si>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</si>
  <si>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</si>
  <si>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</si>
  <si>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</si>
  <si>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</si>
  <si>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</si>
  <si>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тис.грн.</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</si>
  <si>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</si>
  <si>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</si>
  <si>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</si>
  <si>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</si>
  <si>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</si>
  <si>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</si>
  <si>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</si>
  <si>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</si>
  <si>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</si>
  <si>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</si>
  <si>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</si>
  <si>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</si>
  <si>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</si>
  <si>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</si>
  <si>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</si>
  <si>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</si>
  <si>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</si>
  <si>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</si>
  <si>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</si>
  <si>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</si>
  <si>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</si>
  <si>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</si>
  <si>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</si>
  <si>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</si>
  <si>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</si>
  <si>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</si>
  <si>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</si>
  <si>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</si>
  <si>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</si>
  <si>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</si>
  <si>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</si>
  <si>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</si>
  <si>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</si>
  <si>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</si>
  <si>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</si>
  <si>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</si>
  <si>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</si>
  <si>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</si>
  <si>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</si>
  <si>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</si>
  <si>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</si>
  <si>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</si>
  <si>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</si>
  <si>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</si>
  <si>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</si>
  <si>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</si>
  <si>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</si>
  <si>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</si>
  <si>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</si>
  <si>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</si>
  <si>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</si>
  <si>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</si>
  <si>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</si>
  <si>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</si>
  <si>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</si>
  <si>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</si>
  <si>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</si>
  <si>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виконавчого комітету міської ради</t>
  </si>
  <si>
    <t>Утримання фінансового управління</t>
  </si>
  <si>
    <t>Утримання управління праці та соціального захисту населення</t>
  </si>
  <si>
    <t>Утримання дошкільних закладів освіти</t>
  </si>
  <si>
    <t>Утримання загальноосвітніх  шкіл</t>
  </si>
  <si>
    <t>Утримання позашкільних закладів освіти</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</si>
  <si>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</si>
  <si>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</si>
  <si>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</si>
  <si>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</si>
  <si>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</si>
  <si>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</si>
  <si>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</si>
  <si>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Одноразова допомога при  народженні дитини (субвенція)</t>
  </si>
  <si>
    <t>Допомога на дітей одиноким матерям (субвенція)</t>
  </si>
  <si>
    <t>Пільгова підписка газети "Контакт"</t>
  </si>
  <si>
    <t>Відшкодування коштів за продукти харчування донорів</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</si>
  <si>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</si>
  <si>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</si>
  <si>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</si>
  <si>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</si>
  <si>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</si>
  <si>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</si>
  <si>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</si>
  <si>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</si>
  <si>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</si>
  <si>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</si>
  <si>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</si>
  <si>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</si>
  <si>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</si>
  <si>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</si>
  <si>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</si>
  <si>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</si>
  <si>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</si>
  <si>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</si>
  <si>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</si>
  <si>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</si>
  <si>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Додаткові виплати населенню на покриття витрат на оплату  житлово-комунальних послуг (субвенція)</t>
  </si>
  <si>
    <t>Державна соціальна допомога інвалідам з дитинства та дітям-інвалідам (субвенція)</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</si>
  <si>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</si>
  <si>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</si>
  <si>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</si>
  <si>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</si>
  <si>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</si>
  <si>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</si>
  <si>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Утримання управління молоді, спорту та культури</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</si>
  <si>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</si>
  <si>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</si>
  <si>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</si>
  <si>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</si>
  <si>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</si>
  <si>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</si>
  <si>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</si>
  <si>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</si>
  <si>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Пільги на медичне обслуговування громадянам, які постраждали внаслідок Чорнобильської катастрофи (субвенція)</t>
  </si>
  <si>
    <t>090300</t>
  </si>
  <si>
    <t>Тимчасова державна допомога дітям (субвенція)</t>
  </si>
  <si>
    <t>Витрати на поховання учасників бойових дій (субвенція)</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</si>
  <si>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</si>
  <si>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</si>
  <si>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</si>
  <si>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</si>
  <si>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</si>
  <si>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</si>
  <si>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</si>
  <si>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</si>
  <si>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Проведення виборів народних депутатів Верховної ради, місцевої ради та міських голів (субвенція)</t>
  </si>
  <si>
    <t>Перерахування податків за автотранспорт (Газелі)</t>
  </si>
  <si>
    <t>в т.ч. за листопад</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</si>
  <si>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</si>
  <si>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</si>
  <si>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</si>
  <si>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</si>
  <si>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</si>
  <si>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Допомога на догляд за дитиною віком до 3 років (субвенція)</t>
  </si>
  <si>
    <t>Допомога на дітей, які перебувають під опікою чи піклуванням (субвенція)</t>
  </si>
  <si>
    <t>090400</t>
  </si>
  <si>
    <t>091303</t>
  </si>
  <si>
    <t>091304</t>
  </si>
  <si>
    <t>160000</t>
  </si>
  <si>
    <t>Сільське і лісове господарство, рибне господарство та мисливство</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</si>
  <si>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</si>
  <si>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</si>
  <si>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</si>
  <si>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</si>
  <si>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</si>
  <si>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</si>
  <si>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</si>
  <si>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Землеустрій (Міська програма розвитку земельних відносин на 2006-2010 роки)</t>
  </si>
  <si>
    <t>Компенсаційні виплати на пільговий проїзд автомобільним транспортом окремим категоріям громадян (субвенція)</t>
  </si>
  <si>
    <t>Компенсаційні виплати на пільговий проїзд окремих категорій громадян на залізничному транспорті  (субвенція)</t>
  </si>
  <si>
    <t>Заходи з організації рятування на водах (утримання рятувальної станції)</t>
  </si>
  <si>
    <t>Кошти, що передаються із загального фонду до бюджету розвитку (спеціального фонду) (субвенція на придбання житла військовослужбовцям)</t>
  </si>
  <si>
    <t>Компенсаційні виплати інвалідам на бензин, ремонт, техобслуговування автотранспорту та транспортне обслуговування (субвенція)</t>
  </si>
  <si>
    <t>Встановлення телефонів інвалідам І та ІІ груп (субвенція)</t>
  </si>
  <si>
    <t>Управління житлово-комунального господарства</t>
  </si>
  <si>
    <t>Культура і мистецтво</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</si>
  <si>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</si>
  <si>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</si>
  <si>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</si>
  <si>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</si>
  <si>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Утримання служби у справах дітей</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</si>
  <si>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</si>
  <si>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</si>
  <si>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</si>
  <si>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</si>
  <si>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</si>
  <si>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</si>
  <si>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</si>
  <si>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</si>
  <si>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</si>
  <si>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</si>
  <si>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</si>
  <si>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</si>
  <si>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</si>
  <si>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</si>
  <si>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 xml:space="preserve">Дотація  житлово-комунальному господарству - КП "ТВКГ" (МП підтримки житлово-комунального господарства міста на 2010 рік) </t>
  </si>
  <si>
    <t>090215</t>
  </si>
  <si>
    <t>Пільги багатодітним сім’ям на житлово-комунальні послуги (субвенція)</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</si>
  <si>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</si>
  <si>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</si>
  <si>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Управління праці та соціального захисту населення (субвенція)</t>
  </si>
  <si>
    <t>100101</t>
  </si>
  <si>
    <t>Утримання управління з питань надзвичайних ситуацій мобілізаційної роботи та взаємодії з правоохоронними органамита цивільного захисту населення</t>
  </si>
  <si>
    <t>Утримання управління житлово-комунального господарства та будівництва</t>
  </si>
  <si>
    <t>.090412</t>
  </si>
  <si>
    <t>090700</t>
  </si>
  <si>
    <t>091205</t>
  </si>
  <si>
    <t xml:space="preserve">Дотація  житлово-комунальному господарству - КП "ЖЕО" (МП підтримки житлово-комунального господарства міста на 2011 рік) </t>
  </si>
  <si>
    <t>130102</t>
  </si>
  <si>
    <t>130115</t>
  </si>
  <si>
    <t>100208</t>
  </si>
  <si>
    <t>Виконання бюджету міста Южноукраїнська по видаткам</t>
  </si>
  <si>
    <t>091106</t>
  </si>
  <si>
    <t>Періодичні видання (Міська програма підтримки газети Южноукраїнської міської ради "Контакт" на 2009-2014 роки)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</si>
  <si>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</si>
  <si>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(заходи до свят)</t>
  </si>
  <si>
    <t>Утримання управління освіти</t>
  </si>
  <si>
    <t>Управління освіти</t>
  </si>
  <si>
    <t>Додаток 4</t>
  </si>
  <si>
    <t>Начальник фінансового управління Южноукраїнської міської ради</t>
  </si>
  <si>
    <t>Додаток №2</t>
  </si>
  <si>
    <t>Відхилення                                                    (+;-)                                                (4-3)</t>
  </si>
  <si>
    <t>Відсоток виконання  (4/3)</t>
  </si>
  <si>
    <t>Інші установи освіти в тому числі:</t>
  </si>
  <si>
    <t>Дитячі будинки (в тому числі: сімейного типу, прийомні сім"ї) (субвенція)</t>
  </si>
  <si>
    <t>Інші освітні програми (Міська програма розвитку освіти в м.Южноукраїнську на 2011-2015 роки)</t>
  </si>
  <si>
    <t>Пільги разом, в тому числі: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</si>
  <si>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вдовам(цям) та батькам померлих (загиблих) осіб, які мають особливі заслуги перед Батьківщиною (субвенція)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</si>
  <si>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вдовам(цям) та батькам померлих (загиблих) осіб, які мають особливі заслуги  перед Батьківщиною (субвенція)</t>
  </si>
  <si>
    <t>Інші пільги ветеранам війні,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вдовам(цям) та батькам померлих (загиблих) осіб, які мають особливі  заслуги перед Батьківщиною (субвенція)</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</si>
  <si>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(субвенція)</t>
  </si>
  <si>
    <t>Пільги громадянам,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на житлово - комунальні послуги (субвенція)</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</si>
</sst>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s>
  <fonts count="14">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0"/>
      <name val="Helv"/>
      <family val="0"/>
    </font>
    <font>
      <sz val="14"/>
      <name val="Times New Roman"/>
      <family val="1"/>
    </font>
  </fonts>
  <fills count="9">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6"/>
        <bgColor indexed="64"/>
      </patternFill>
    </fill>
    <fill>
      <patternFill patternType="solid">
        <fgColor indexed="50"/>
        <bgColor indexed="64"/>
      </patternFill>
    </fill>
  </fills>
  <borders count="9">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3">
    <xf numFmtId="0" fontId="0" fillId="0" borderId="0" xfId="0" applyAlignment="1">
      <alignment/>
    </xf>
    <xf numFmtId="174" fontId="1" fillId="0" borderId="1" xfId="0" applyNumberFormat="1" applyFont="1" applyBorder="1" applyAlignment="1">
      <alignment/>
    </xf>
    <xf numFmtId="174" fontId="1" fillId="0" borderId="0" xfId="0" applyNumberFormat="1" applyFont="1" applyBorder="1" applyAlignment="1">
      <alignment/>
    </xf>
    <xf numFmtId="0" fontId="2" fillId="2" borderId="1" xfId="0" applyFont="1" applyFill="1" applyBorder="1" applyAlignment="1">
      <alignment wrapText="1"/>
    </xf>
    <xf numFmtId="174" fontId="1" fillId="0" borderId="1" xfId="0" applyNumberFormat="1" applyFont="1" applyBorder="1" applyAlignment="1">
      <alignment horizontal="right" wrapText="1"/>
    </xf>
    <xf numFmtId="174" fontId="1" fillId="0" borderId="1" xfId="0" applyNumberFormat="1" applyFont="1" applyFill="1" applyBorder="1" applyAlignment="1">
      <alignment horizontal="right" wrapText="1"/>
    </xf>
    <xf numFmtId="174" fontId="1" fillId="0" borderId="1" xfId="0" applyNumberFormat="1" applyFont="1" applyFill="1" applyBorder="1" applyAlignment="1">
      <alignment/>
    </xf>
    <xf numFmtId="0" fontId="2" fillId="2" borderId="1" xfId="0" applyFont="1" applyFill="1" applyBorder="1" applyAlignment="1">
      <alignment horizontal="left" wrapText="1"/>
    </xf>
    <xf numFmtId="174" fontId="1" fillId="2" borderId="1" xfId="0" applyNumberFormat="1" applyFont="1" applyFill="1" applyBorder="1" applyAlignment="1">
      <alignment horizontal="right" wrapText="1"/>
    </xf>
    <xf numFmtId="174" fontId="1" fillId="0" borderId="2" xfId="0" applyNumberFormat="1" applyFont="1" applyBorder="1" applyAlignment="1">
      <alignment/>
    </xf>
    <xf numFmtId="173" fontId="1" fillId="0" borderId="0" xfId="0" applyNumberFormat="1" applyFont="1" applyBorder="1" applyAlignment="1">
      <alignment/>
    </xf>
    <xf numFmtId="174" fontId="2" fillId="0" borderId="0" xfId="0" applyNumberFormat="1" applyFont="1" applyAlignment="1">
      <alignment/>
    </xf>
    <xf numFmtId="174" fontId="1" fillId="2" borderId="1" xfId="0" applyNumberFormat="1" applyFont="1" applyFill="1" applyBorder="1" applyAlignment="1">
      <alignment/>
    </xf>
    <xf numFmtId="174" fontId="1" fillId="3" borderId="1" xfId="0" applyNumberFormat="1" applyFont="1" applyFill="1" applyBorder="1" applyAlignment="1">
      <alignment/>
    </xf>
    <xf numFmtId="174" fontId="1" fillId="0" borderId="1" xfId="0" applyNumberFormat="1" applyFont="1" applyBorder="1" applyAlignment="1">
      <alignment horizontal="right"/>
    </xf>
    <xf numFmtId="0" fontId="1" fillId="0" borderId="1" xfId="0" applyFont="1" applyFill="1" applyBorder="1" applyAlignment="1">
      <alignment horizontal="right"/>
    </xf>
    <xf numFmtId="0" fontId="5"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xf>
    <xf numFmtId="49" fontId="1" fillId="0" borderId="1" xfId="0" applyNumberFormat="1" applyFont="1" applyBorder="1" applyAlignment="1">
      <alignment horizontal="left" wrapText="1"/>
    </xf>
    <xf numFmtId="49" fontId="1" fillId="0" borderId="1" xfId="0" applyNumberFormat="1" applyFont="1" applyBorder="1" applyAlignment="1">
      <alignment/>
    </xf>
    <xf numFmtId="0" fontId="1" fillId="0" borderId="1" xfId="0" applyFont="1" applyBorder="1" applyAlignment="1">
      <alignment wrapText="1"/>
    </xf>
    <xf numFmtId="49" fontId="2" fillId="2" borderId="1" xfId="0" applyNumberFormat="1" applyFont="1" applyFill="1" applyBorder="1" applyAlignment="1">
      <alignment horizontal="left" wrapText="1"/>
    </xf>
    <xf numFmtId="0" fontId="2" fillId="0" borderId="1" xfId="0" applyFont="1" applyBorder="1" applyAlignment="1">
      <alignment wrapText="1"/>
    </xf>
    <xf numFmtId="0" fontId="2" fillId="0" borderId="0" xfId="0" applyFont="1" applyAlignment="1">
      <alignment/>
    </xf>
    <xf numFmtId="49" fontId="2" fillId="2" borderId="1" xfId="0" applyNumberFormat="1" applyFont="1" applyFill="1" applyBorder="1" applyAlignment="1">
      <alignment wrapText="1"/>
    </xf>
    <xf numFmtId="0" fontId="2" fillId="0" borderId="3" xfId="0" applyFont="1" applyBorder="1" applyAlignment="1">
      <alignment horizontal="left" wrapText="1"/>
    </xf>
    <xf numFmtId="49" fontId="2" fillId="0" borderId="1" xfId="0" applyNumberFormat="1" applyFont="1" applyBorder="1" applyAlignment="1">
      <alignment horizontal="left" wrapText="1"/>
    </xf>
    <xf numFmtId="0" fontId="1" fillId="0" borderId="1" xfId="0" applyNumberFormat="1" applyFont="1" applyBorder="1" applyAlignment="1">
      <alignment wrapText="1"/>
    </xf>
    <xf numFmtId="49" fontId="1" fillId="2" borderId="1" xfId="0" applyNumberFormat="1" applyFont="1" applyFill="1" applyBorder="1" applyAlignment="1">
      <alignment/>
    </xf>
    <xf numFmtId="0" fontId="2" fillId="2" borderId="1" xfId="0" applyFont="1" applyFill="1" applyBorder="1" applyAlignment="1">
      <alignment horizontal="left" vertical="center" wrapText="1"/>
    </xf>
    <xf numFmtId="49" fontId="1" fillId="0" borderId="1"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2" borderId="0" xfId="0" applyFont="1" applyFill="1" applyBorder="1" applyAlignment="1">
      <alignment horizontal="center" vertical="center" wrapText="1"/>
    </xf>
    <xf numFmtId="0" fontId="2" fillId="2" borderId="0" xfId="0" applyFont="1" applyFill="1" applyAlignment="1">
      <alignment/>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174" fontId="1" fillId="0" borderId="0" xfId="0" applyNumberFormat="1" applyFont="1" applyBorder="1" applyAlignment="1">
      <alignment horizontal="right" wrapText="1"/>
    </xf>
    <xf numFmtId="174" fontId="1" fillId="2"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 xfId="0" applyFont="1" applyBorder="1" applyAlignment="1">
      <alignment horizontal="left" wrapText="1"/>
    </xf>
    <xf numFmtId="49" fontId="1" fillId="0" borderId="1" xfId="0" applyNumberFormat="1" applyFont="1" applyBorder="1" applyAlignment="1">
      <alignment horizontal="center"/>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 fillId="2" borderId="1"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0" fontId="5" fillId="0" borderId="2" xfId="0" applyFont="1" applyBorder="1" applyAlignment="1">
      <alignment horizontal="center"/>
    </xf>
    <xf numFmtId="181" fontId="7" fillId="0" borderId="0" xfId="0" applyNumberFormat="1" applyFont="1" applyFill="1" applyAlignment="1">
      <alignment/>
    </xf>
    <xf numFmtId="174" fontId="1" fillId="2" borderId="1" xfId="0" applyNumberFormat="1" applyFont="1" applyFill="1" applyBorder="1" applyAlignment="1">
      <alignment horizontal="right"/>
    </xf>
    <xf numFmtId="181" fontId="8" fillId="0" borderId="0" xfId="0" applyNumberFormat="1" applyFont="1" applyAlignment="1">
      <alignment/>
    </xf>
    <xf numFmtId="49" fontId="1" fillId="3" borderId="1" xfId="0" applyNumberFormat="1" applyFont="1" applyFill="1" applyBorder="1" applyAlignment="1">
      <alignment horizontal="center" wrapText="1"/>
    </xf>
    <xf numFmtId="0" fontId="1" fillId="3" borderId="1" xfId="0" applyFont="1" applyFill="1" applyBorder="1" applyAlignment="1">
      <alignment horizontal="left" wrapText="1"/>
    </xf>
    <xf numFmtId="174" fontId="1" fillId="3" borderId="1" xfId="0" applyNumberFormat="1" applyFont="1" applyFill="1" applyBorder="1" applyAlignment="1">
      <alignment horizontal="right" wrapText="1"/>
    </xf>
    <xf numFmtId="49" fontId="1" fillId="3" borderId="1" xfId="0" applyNumberFormat="1" applyFont="1" applyFill="1" applyBorder="1" applyAlignment="1">
      <alignment horizontal="center"/>
    </xf>
    <xf numFmtId="0" fontId="1" fillId="3" borderId="1" xfId="0" applyFont="1" applyFill="1" applyBorder="1" applyAlignment="1">
      <alignment wrapText="1"/>
    </xf>
    <xf numFmtId="49" fontId="1" fillId="4" borderId="1" xfId="0" applyNumberFormat="1" applyFont="1" applyFill="1" applyBorder="1" applyAlignment="1">
      <alignment horizontal="center"/>
    </xf>
    <xf numFmtId="0" fontId="1" fillId="4" borderId="1" xfId="0" applyFont="1" applyFill="1" applyBorder="1" applyAlignment="1">
      <alignment wrapText="1"/>
    </xf>
    <xf numFmtId="174" fontId="1" fillId="4" borderId="1" xfId="0" applyNumberFormat="1" applyFont="1" applyFill="1" applyBorder="1" applyAlignment="1">
      <alignment horizontal="right" wrapText="1"/>
    </xf>
    <xf numFmtId="174" fontId="1" fillId="4" borderId="1" xfId="0" applyNumberFormat="1" applyFont="1" applyFill="1" applyBorder="1" applyAlignment="1">
      <alignment/>
    </xf>
    <xf numFmtId="0" fontId="2" fillId="3" borderId="1" xfId="0" applyFont="1" applyFill="1" applyBorder="1" applyAlignment="1">
      <alignment horizontal="left" wrapText="1"/>
    </xf>
    <xf numFmtId="49" fontId="1" fillId="4" borderId="1" xfId="0" applyNumberFormat="1" applyFont="1" applyFill="1" applyBorder="1" applyAlignment="1">
      <alignment horizontal="center" wrapText="1"/>
    </xf>
    <xf numFmtId="0" fontId="2" fillId="4" borderId="1" xfId="0" applyFont="1" applyFill="1" applyBorder="1" applyAlignment="1">
      <alignment wrapText="1"/>
    </xf>
    <xf numFmtId="49" fontId="2" fillId="4" borderId="1" xfId="0" applyNumberFormat="1" applyFont="1" applyFill="1" applyBorder="1" applyAlignment="1">
      <alignment horizontal="center" wrapText="1"/>
    </xf>
    <xf numFmtId="0" fontId="2" fillId="4" borderId="1" xfId="0" applyFont="1" applyFill="1" applyBorder="1" applyAlignment="1">
      <alignment horizontal="left" wrapText="1"/>
    </xf>
    <xf numFmtId="49" fontId="2" fillId="3" borderId="1" xfId="0" applyNumberFormat="1" applyFont="1" applyFill="1" applyBorder="1" applyAlignment="1">
      <alignment horizontal="center" wrapText="1"/>
    </xf>
    <xf numFmtId="173" fontId="1" fillId="4" borderId="1" xfId="0" applyNumberFormat="1" applyFont="1" applyFill="1" applyBorder="1" applyAlignment="1">
      <alignment/>
    </xf>
    <xf numFmtId="0" fontId="2" fillId="0" borderId="1" xfId="0" applyFont="1" applyFill="1" applyBorder="1" applyAlignment="1">
      <alignment wrapText="1"/>
    </xf>
    <xf numFmtId="174" fontId="2" fillId="3" borderId="0" xfId="0" applyNumberFormat="1" applyFont="1" applyFill="1" applyAlignment="1">
      <alignment/>
    </xf>
    <xf numFmtId="0" fontId="2" fillId="3" borderId="1" xfId="0" applyFont="1" applyFill="1" applyBorder="1" applyAlignment="1">
      <alignment wrapText="1"/>
    </xf>
    <xf numFmtId="49" fontId="1" fillId="0" borderId="1" xfId="0" applyNumberFormat="1" applyFont="1" applyFill="1" applyBorder="1" applyAlignment="1">
      <alignment horizontal="center"/>
    </xf>
    <xf numFmtId="0" fontId="2" fillId="0" borderId="1" xfId="0" applyNumberFormat="1" applyFont="1" applyFill="1" applyBorder="1" applyAlignment="1">
      <alignment wrapText="1"/>
    </xf>
    <xf numFmtId="49" fontId="1" fillId="5" borderId="1" xfId="0" applyNumberFormat="1" applyFont="1" applyFill="1" applyBorder="1" applyAlignment="1">
      <alignment horizontal="center"/>
    </xf>
    <xf numFmtId="0" fontId="2" fillId="5" borderId="1" xfId="0" applyFont="1" applyFill="1" applyBorder="1" applyAlignment="1">
      <alignment horizontal="left" wrapText="1"/>
    </xf>
    <xf numFmtId="174" fontId="1" fillId="5" borderId="1" xfId="0" applyNumberFormat="1" applyFont="1" applyFill="1" applyBorder="1" applyAlignment="1">
      <alignment/>
    </xf>
    <xf numFmtId="174" fontId="1" fillId="5" borderId="1" xfId="0" applyNumberFormat="1" applyFont="1" applyFill="1" applyBorder="1" applyAlignment="1">
      <alignment horizontal="right" wrapText="1"/>
    </xf>
    <xf numFmtId="49" fontId="1" fillId="5" borderId="1" xfId="0" applyNumberFormat="1" applyFont="1" applyFill="1" applyBorder="1" applyAlignment="1">
      <alignment/>
    </xf>
    <xf numFmtId="49" fontId="1" fillId="0" borderId="3" xfId="0" applyNumberFormat="1" applyFont="1" applyBorder="1" applyAlignment="1">
      <alignment horizontal="center"/>
    </xf>
    <xf numFmtId="174" fontId="1" fillId="0" borderId="3" xfId="0" applyNumberFormat="1" applyFont="1" applyBorder="1" applyAlignment="1">
      <alignment horizontal="right"/>
    </xf>
    <xf numFmtId="174" fontId="1" fillId="0" borderId="3" xfId="0" applyNumberFormat="1" applyFont="1" applyFill="1" applyBorder="1" applyAlignment="1">
      <alignment horizontal="right" wrapText="1"/>
    </xf>
    <xf numFmtId="174" fontId="1" fillId="0" borderId="3" xfId="0" applyNumberFormat="1" applyFont="1" applyBorder="1" applyAlignment="1">
      <alignment horizontal="right" wrapText="1"/>
    </xf>
    <xf numFmtId="174" fontId="1" fillId="0" borderId="3" xfId="0" applyNumberFormat="1" applyFont="1" applyBorder="1" applyAlignment="1">
      <alignment/>
    </xf>
    <xf numFmtId="174" fontId="1" fillId="3" borderId="1" xfId="0" applyNumberFormat="1" applyFont="1" applyFill="1" applyBorder="1" applyAlignment="1">
      <alignment horizontal="right"/>
    </xf>
    <xf numFmtId="49" fontId="1" fillId="3" borderId="3" xfId="0" applyNumberFormat="1" applyFont="1" applyFill="1" applyBorder="1" applyAlignment="1">
      <alignment horizontal="center"/>
    </xf>
    <xf numFmtId="0" fontId="2" fillId="3" borderId="0" xfId="0" applyFont="1" applyFill="1" applyAlignment="1">
      <alignment wrapText="1"/>
    </xf>
    <xf numFmtId="174" fontId="1" fillId="3" borderId="3" xfId="0" applyNumberFormat="1" applyFont="1" applyFill="1" applyBorder="1" applyAlignment="1">
      <alignment horizontal="right"/>
    </xf>
    <xf numFmtId="174" fontId="1" fillId="3" borderId="3" xfId="0" applyNumberFormat="1" applyFont="1" applyFill="1" applyBorder="1" applyAlignment="1">
      <alignment horizontal="right" wrapText="1"/>
    </xf>
    <xf numFmtId="174" fontId="1" fillId="3" borderId="3" xfId="0" applyNumberFormat="1" applyFont="1" applyFill="1" applyBorder="1" applyAlignment="1">
      <alignment/>
    </xf>
    <xf numFmtId="0" fontId="1" fillId="3" borderId="1" xfId="0" applyFont="1" applyFill="1" applyBorder="1" applyAlignment="1">
      <alignment horizontal="right"/>
    </xf>
    <xf numFmtId="174" fontId="1" fillId="0" borderId="1" xfId="0" applyNumberFormat="1" applyFont="1" applyFill="1" applyBorder="1" applyAlignment="1">
      <alignment horizontal="right"/>
    </xf>
    <xf numFmtId="49" fontId="2" fillId="0" borderId="1" xfId="0" applyNumberFormat="1" applyFont="1" applyFill="1" applyBorder="1" applyAlignment="1">
      <alignment horizontal="center" wrapText="1"/>
    </xf>
    <xf numFmtId="0" fontId="5" fillId="6" borderId="1" xfId="0" applyFont="1" applyFill="1" applyBorder="1" applyAlignment="1">
      <alignment horizontal="center"/>
    </xf>
    <xf numFmtId="0" fontId="1" fillId="6" borderId="1" xfId="0" applyFont="1" applyFill="1" applyBorder="1" applyAlignment="1">
      <alignment horizontal="left" wrapText="1"/>
    </xf>
    <xf numFmtId="174" fontId="1" fillId="6" borderId="1" xfId="0" applyNumberFormat="1" applyFont="1" applyFill="1" applyBorder="1" applyAlignment="1">
      <alignment horizontal="right"/>
    </xf>
    <xf numFmtId="174" fontId="1" fillId="6" borderId="1" xfId="0" applyNumberFormat="1" applyFont="1" applyFill="1" applyBorder="1" applyAlignment="1">
      <alignment horizontal="right" wrapText="1"/>
    </xf>
    <xf numFmtId="174" fontId="1" fillId="6" borderId="1" xfId="0" applyNumberFormat="1" applyFont="1" applyFill="1" applyBorder="1" applyAlignment="1">
      <alignment/>
    </xf>
    <xf numFmtId="49" fontId="1" fillId="6" borderId="1" xfId="0" applyNumberFormat="1" applyFont="1" applyFill="1" applyBorder="1" applyAlignment="1">
      <alignment horizontal="center"/>
    </xf>
    <xf numFmtId="174" fontId="1" fillId="7" borderId="1" xfId="0" applyNumberFormat="1" applyFont="1" applyFill="1" applyBorder="1" applyAlignment="1">
      <alignment horizontal="right" wrapText="1"/>
    </xf>
    <xf numFmtId="49" fontId="1" fillId="7" borderId="1" xfId="0" applyNumberFormat="1" applyFont="1" applyFill="1" applyBorder="1" applyAlignment="1">
      <alignment horizontal="center"/>
    </xf>
    <xf numFmtId="0" fontId="1" fillId="7" borderId="1" xfId="0" applyFont="1" applyFill="1" applyBorder="1" applyAlignment="1">
      <alignment wrapText="1"/>
    </xf>
    <xf numFmtId="174" fontId="1" fillId="7" borderId="1" xfId="0" applyNumberFormat="1" applyFont="1" applyFill="1" applyBorder="1" applyAlignment="1">
      <alignment/>
    </xf>
    <xf numFmtId="0" fontId="5" fillId="6" borderId="3" xfId="0" applyFont="1" applyFill="1" applyBorder="1" applyAlignment="1">
      <alignment horizontal="center"/>
    </xf>
    <xf numFmtId="0" fontId="1" fillId="6" borderId="1" xfId="0" applyFont="1" applyFill="1" applyBorder="1" applyAlignment="1">
      <alignment horizontal="left"/>
    </xf>
    <xf numFmtId="0" fontId="1" fillId="6" borderId="1" xfId="0" applyFont="1" applyFill="1" applyBorder="1" applyAlignment="1">
      <alignment horizontal="right"/>
    </xf>
    <xf numFmtId="0" fontId="1" fillId="3" borderId="1" xfId="0" applyFont="1" applyFill="1" applyBorder="1" applyAlignment="1">
      <alignment horizontal="center"/>
    </xf>
    <xf numFmtId="0" fontId="1" fillId="3" borderId="4" xfId="0" applyFont="1" applyFill="1" applyBorder="1" applyAlignment="1">
      <alignment horizontal="left" wrapText="1"/>
    </xf>
    <xf numFmtId="174" fontId="1" fillId="0" borderId="3" xfId="0" applyNumberFormat="1" applyFont="1" applyFill="1" applyBorder="1" applyAlignment="1">
      <alignment/>
    </xf>
    <xf numFmtId="0" fontId="2" fillId="7" borderId="1" xfId="0" applyFont="1" applyFill="1" applyBorder="1" applyAlignment="1">
      <alignment wrapText="1"/>
    </xf>
    <xf numFmtId="174" fontId="1" fillId="7" borderId="3" xfId="0" applyNumberFormat="1" applyFont="1" applyFill="1" applyBorder="1" applyAlignment="1">
      <alignment horizontal="right" wrapText="1"/>
    </xf>
    <xf numFmtId="174" fontId="1" fillId="7" borderId="3" xfId="0" applyNumberFormat="1" applyFont="1" applyFill="1" applyBorder="1" applyAlignment="1">
      <alignment/>
    </xf>
    <xf numFmtId="0" fontId="2" fillId="7" borderId="1" xfId="0" applyFont="1" applyFill="1" applyBorder="1" applyAlignment="1">
      <alignment horizontal="left" wrapText="1"/>
    </xf>
    <xf numFmtId="0" fontId="2" fillId="7" borderId="1" xfId="0" applyFont="1" applyFill="1" applyBorder="1" applyAlignment="1">
      <alignment vertical="justify" wrapText="1"/>
    </xf>
    <xf numFmtId="49" fontId="2" fillId="7" borderId="1" xfId="0" applyNumberFormat="1" applyFont="1" applyFill="1" applyBorder="1" applyAlignment="1">
      <alignment horizontal="center" wrapText="1"/>
    </xf>
    <xf numFmtId="174" fontId="1" fillId="6" borderId="3" xfId="0" applyNumberFormat="1" applyFont="1" applyFill="1" applyBorder="1" applyAlignment="1">
      <alignment horizontal="right" wrapText="1"/>
    </xf>
    <xf numFmtId="174" fontId="1" fillId="6" borderId="3" xfId="0" applyNumberFormat="1" applyFont="1" applyFill="1" applyBorder="1" applyAlignment="1">
      <alignment/>
    </xf>
    <xf numFmtId="174" fontId="2" fillId="3" borderId="1" xfId="0" applyNumberFormat="1" applyFont="1" applyFill="1" applyBorder="1" applyAlignment="1">
      <alignment/>
    </xf>
    <xf numFmtId="174" fontId="2" fillId="0" borderId="1" xfId="0" applyNumberFormat="1" applyFont="1" applyBorder="1" applyAlignment="1">
      <alignment/>
    </xf>
    <xf numFmtId="49" fontId="1" fillId="5" borderId="1" xfId="0" applyNumberFormat="1" applyFont="1" applyFill="1" applyBorder="1" applyAlignment="1">
      <alignment horizontal="left"/>
    </xf>
    <xf numFmtId="0" fontId="1" fillId="5" borderId="1" xfId="0" applyFont="1" applyFill="1" applyBorder="1" applyAlignment="1">
      <alignment wrapText="1"/>
    </xf>
    <xf numFmtId="174" fontId="1" fillId="5" borderId="3" xfId="0" applyNumberFormat="1" applyFont="1" applyFill="1" applyBorder="1" applyAlignment="1">
      <alignment horizontal="right" wrapText="1"/>
    </xf>
    <xf numFmtId="174" fontId="1" fillId="5" borderId="3" xfId="0" applyNumberFormat="1" applyFont="1" applyFill="1" applyBorder="1" applyAlignment="1">
      <alignment/>
    </xf>
    <xf numFmtId="49" fontId="1" fillId="8" borderId="1" xfId="0" applyNumberFormat="1" applyFont="1" applyFill="1" applyBorder="1" applyAlignment="1">
      <alignment horizontal="left"/>
    </xf>
    <xf numFmtId="0" fontId="1" fillId="8" borderId="1" xfId="0" applyFont="1" applyFill="1" applyBorder="1" applyAlignment="1">
      <alignment wrapText="1"/>
    </xf>
    <xf numFmtId="174" fontId="1" fillId="8" borderId="1" xfId="0" applyNumberFormat="1" applyFont="1" applyFill="1" applyBorder="1" applyAlignment="1">
      <alignment/>
    </xf>
    <xf numFmtId="174" fontId="1" fillId="8" borderId="3" xfId="0" applyNumberFormat="1" applyFont="1" applyFill="1" applyBorder="1" applyAlignment="1">
      <alignment horizontal="right" wrapText="1"/>
    </xf>
    <xf numFmtId="174" fontId="1" fillId="8" borderId="3" xfId="0" applyNumberFormat="1" applyFont="1" applyFill="1" applyBorder="1" applyAlignment="1">
      <alignment/>
    </xf>
    <xf numFmtId="0" fontId="1" fillId="0" borderId="1" xfId="0" applyFont="1" applyFill="1" applyBorder="1" applyAlignment="1">
      <alignment wrapText="1"/>
    </xf>
    <xf numFmtId="0" fontId="1" fillId="3" borderId="1" xfId="0" applyNumberFormat="1" applyFont="1" applyFill="1" applyBorder="1" applyAlignment="1">
      <alignment wrapText="1"/>
    </xf>
    <xf numFmtId="174" fontId="1" fillId="3" borderId="2" xfId="0" applyNumberFormat="1" applyFont="1" applyFill="1" applyBorder="1" applyAlignment="1">
      <alignment/>
    </xf>
    <xf numFmtId="173" fontId="1" fillId="3" borderId="0" xfId="0" applyNumberFormat="1" applyFont="1" applyFill="1" applyBorder="1" applyAlignment="1">
      <alignment/>
    </xf>
    <xf numFmtId="49" fontId="1" fillId="7" borderId="3" xfId="0" applyNumberFormat="1" applyFont="1" applyFill="1" applyBorder="1" applyAlignment="1">
      <alignment horizontal="center"/>
    </xf>
    <xf numFmtId="174" fontId="1" fillId="7" borderId="3" xfId="0" applyNumberFormat="1" applyFont="1" applyFill="1" applyBorder="1" applyAlignment="1">
      <alignment horizontal="right"/>
    </xf>
    <xf numFmtId="174" fontId="1" fillId="7" borderId="1" xfId="0" applyNumberFormat="1" applyFont="1" applyFill="1" applyBorder="1" applyAlignment="1">
      <alignment horizontal="right"/>
    </xf>
    <xf numFmtId="0" fontId="1" fillId="7" borderId="1" xfId="0" applyFont="1" applyFill="1" applyBorder="1" applyAlignment="1">
      <alignment horizontal="right"/>
    </xf>
    <xf numFmtId="49" fontId="1" fillId="0" borderId="3" xfId="0" applyNumberFormat="1" applyFont="1" applyFill="1" applyBorder="1" applyAlignment="1">
      <alignment horizontal="center"/>
    </xf>
    <xf numFmtId="174" fontId="1" fillId="0" borderId="3" xfId="0" applyNumberFormat="1" applyFont="1" applyFill="1" applyBorder="1" applyAlignment="1">
      <alignment horizontal="right"/>
    </xf>
    <xf numFmtId="181" fontId="13" fillId="0" borderId="0" xfId="0" applyNumberFormat="1" applyFont="1" applyAlignment="1">
      <alignment/>
    </xf>
    <xf numFmtId="0" fontId="13" fillId="0" borderId="0" xfId="0" applyNumberFormat="1" applyFont="1" applyFill="1" applyBorder="1" applyAlignment="1" applyProtection="1">
      <alignment/>
      <protection/>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justify" wrapText="1"/>
    </xf>
    <xf numFmtId="0" fontId="2" fillId="2" borderId="2" xfId="0" applyFont="1" applyFill="1" applyBorder="1" applyAlignment="1">
      <alignment wrapText="1"/>
    </xf>
    <xf numFmtId="0" fontId="2" fillId="0" borderId="2" xfId="0" applyFont="1" applyFill="1" applyBorder="1" applyAlignment="1">
      <alignment wrapText="1"/>
    </xf>
    <xf numFmtId="0" fontId="2" fillId="2" borderId="5" xfId="0" applyFont="1" applyFill="1" applyBorder="1" applyAlignment="1">
      <alignment wrapText="1"/>
    </xf>
    <xf numFmtId="173" fontId="1" fillId="0" borderId="1" xfId="0" applyNumberFormat="1" applyFont="1" applyFill="1" applyBorder="1" applyAlignment="1">
      <alignment/>
    </xf>
    <xf numFmtId="0" fontId="2" fillId="0" borderId="3" xfId="0" applyFont="1" applyFill="1" applyBorder="1" applyAlignment="1">
      <alignment horizontal="left" wrapText="1"/>
    </xf>
    <xf numFmtId="0" fontId="1" fillId="0" borderId="1" xfId="0" applyNumberFormat="1" applyFont="1" applyFill="1" applyBorder="1" applyAlignment="1">
      <alignment wrapText="1"/>
    </xf>
    <xf numFmtId="174" fontId="1" fillId="0" borderId="2" xfId="0" applyNumberFormat="1" applyFont="1" applyFill="1" applyBorder="1" applyAlignment="1">
      <alignment/>
    </xf>
    <xf numFmtId="173" fontId="1" fillId="0" borderId="0" xfId="0" applyNumberFormat="1" applyFont="1" applyFill="1" applyBorder="1" applyAlignment="1">
      <alignment/>
    </xf>
    <xf numFmtId="49" fontId="1" fillId="0" borderId="1" xfId="0" applyNumberFormat="1" applyFont="1" applyFill="1" applyBorder="1" applyAlignment="1">
      <alignment/>
    </xf>
    <xf numFmtId="0" fontId="5" fillId="0" borderId="1" xfId="0" applyFont="1" applyFill="1" applyBorder="1" applyAlignment="1">
      <alignment horizontal="center"/>
    </xf>
    <xf numFmtId="0" fontId="5" fillId="0" borderId="3" xfId="0" applyFont="1" applyFill="1" applyBorder="1" applyAlignment="1">
      <alignment horizontal="center"/>
    </xf>
    <xf numFmtId="0" fontId="1" fillId="0" borderId="1" xfId="0" applyFont="1" applyFill="1" applyBorder="1" applyAlignment="1">
      <alignment horizontal="left"/>
    </xf>
    <xf numFmtId="0" fontId="5" fillId="0" borderId="2" xfId="0" applyFont="1" applyFill="1" applyBorder="1" applyAlignment="1">
      <alignment horizontal="center"/>
    </xf>
    <xf numFmtId="0" fontId="1" fillId="0" borderId="1" xfId="0" applyFont="1" applyFill="1" applyBorder="1" applyAlignment="1">
      <alignment horizontal="center"/>
    </xf>
    <xf numFmtId="0" fontId="1" fillId="0" borderId="4" xfId="0" applyFont="1" applyFill="1" applyBorder="1" applyAlignment="1">
      <alignment horizontal="left" wrapText="1"/>
    </xf>
    <xf numFmtId="49" fontId="1" fillId="0" borderId="1" xfId="0" applyNumberFormat="1" applyFont="1" applyFill="1" applyBorder="1" applyAlignment="1">
      <alignment horizontal="left"/>
    </xf>
    <xf numFmtId="0" fontId="2" fillId="0" borderId="0" xfId="0" applyFont="1" applyFill="1" applyAlignment="1">
      <alignment wrapText="1"/>
    </xf>
    <xf numFmtId="0" fontId="2" fillId="2" borderId="2" xfId="0" applyFont="1" applyFill="1" applyBorder="1" applyAlignment="1">
      <alignment horizontal="left" wrapText="1"/>
    </xf>
    <xf numFmtId="174" fontId="2" fillId="0" borderId="1" xfId="0" applyNumberFormat="1" applyFont="1" applyFill="1" applyBorder="1" applyAlignment="1">
      <alignment/>
    </xf>
    <xf numFmtId="0" fontId="2" fillId="0" borderId="0" xfId="0" applyFont="1" applyAlignment="1">
      <alignment horizontal="left" wrapText="1"/>
    </xf>
    <xf numFmtId="0" fontId="5" fillId="0" borderId="6" xfId="0" applyFont="1" applyBorder="1" applyAlignment="1">
      <alignment horizontal="center"/>
    </xf>
    <xf numFmtId="0" fontId="5" fillId="0" borderId="4" xfId="0" applyFont="1" applyBorder="1" applyAlignment="1">
      <alignment horizontal="center"/>
    </xf>
    <xf numFmtId="49" fontId="8" fillId="0" borderId="0" xfId="0" applyNumberFormat="1" applyFont="1" applyFill="1" applyAlignment="1">
      <alignment horizontal="left" wrapText="1"/>
    </xf>
    <xf numFmtId="0" fontId="2" fillId="0" borderId="0" xfId="0" applyFont="1" applyAlignment="1">
      <alignment horizontal="center"/>
    </xf>
    <xf numFmtId="181" fontId="8" fillId="0" borderId="7" xfId="0" applyNumberFormat="1" applyFont="1" applyFill="1" applyBorder="1" applyAlignment="1">
      <alignment horizontal="right"/>
    </xf>
    <xf numFmtId="181" fontId="8" fillId="0" borderId="0" xfId="0" applyNumberFormat="1" applyFont="1" applyAlignment="1">
      <alignment horizontal="right"/>
    </xf>
    <xf numFmtId="0" fontId="2" fillId="0" borderId="8" xfId="0" applyFont="1" applyBorder="1" applyAlignment="1">
      <alignment horizontal="right"/>
    </xf>
    <xf numFmtId="0" fontId="6" fillId="0" borderId="6" xfId="0" applyFont="1" applyBorder="1" applyAlignment="1">
      <alignment horizontal="center" wrapText="1"/>
    </xf>
    <xf numFmtId="0" fontId="6" fillId="0" borderId="4" xfId="0" applyFont="1" applyBorder="1" applyAlignment="1">
      <alignment horizontal="center" wrapText="1"/>
    </xf>
    <xf numFmtId="0" fontId="8" fillId="0" borderId="0" xfId="0" applyFont="1" applyAlignment="1">
      <alignment horizontal="center"/>
    </xf>
    <xf numFmtId="0" fontId="5" fillId="0" borderId="6" xfId="0" applyFont="1" applyFill="1" applyBorder="1" applyAlignment="1">
      <alignment horizontal="center"/>
    </xf>
    <xf numFmtId="0" fontId="5" fillId="0" borderId="4" xfId="0" applyFont="1" applyFill="1" applyBorder="1" applyAlignment="1">
      <alignment horizontal="center"/>
    </xf>
    <xf numFmtId="49" fontId="13" fillId="0" borderId="0" xfId="0" applyNumberFormat="1" applyFont="1" applyFill="1" applyAlignment="1">
      <alignment horizontal="left" wrapText="1"/>
    </xf>
    <xf numFmtId="181" fontId="13" fillId="0" borderId="7" xfId="0" applyNumberFormat="1" applyFont="1" applyFill="1" applyBorder="1" applyAlignment="1">
      <alignment horizontal="right"/>
    </xf>
    <xf numFmtId="0" fontId="13"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373"/>
  <sheetViews>
    <sheetView view="pageBreakPreview" zoomScaleSheetLayoutView="100" workbookViewId="0" topLeftCell="B1">
      <selection activeCell="B1" sqref="A1:IV16384"/>
    </sheetView>
  </sheetViews>
  <sheetFormatPr defaultColWidth="9.00390625" defaultRowHeight="12.75"/>
  <cols>
    <col min="1" max="1" width="7.75390625" style="24" hidden="1" customWidth="1"/>
    <col min="2" max="2" width="15.00390625" style="24" customWidth="1"/>
    <col min="3" max="3" width="61.25390625" style="24" customWidth="1"/>
    <col min="4" max="4" width="16.875" style="24" customWidth="1"/>
    <col min="5" max="5" width="12.375" style="24" hidden="1" customWidth="1"/>
    <col min="6" max="6" width="19.375" style="24" customWidth="1"/>
    <col min="7" max="7" width="11.625" style="32" hidden="1" customWidth="1"/>
    <col min="8" max="8" width="13.875" style="24" customWidth="1"/>
    <col min="9" max="9" width="12.875" style="24" customWidth="1"/>
    <col min="10" max="10" width="10.75390625" style="24" customWidth="1"/>
    <col min="11" max="11" width="9.125" style="24" customWidth="1"/>
    <col min="12" max="12" width="11.125" style="24" customWidth="1"/>
    <col min="13" max="16384" width="9.125" style="24" customWidth="1"/>
  </cols>
  <sheetData>
    <row r="1" spans="3:9" s="56" customFormat="1" ht="27" customHeight="1">
      <c r="C1" s="67"/>
      <c r="D1" s="67"/>
      <c r="E1" s="67" t="s">
        <v>525</v>
      </c>
      <c r="F1" s="67" t="s">
        <v>527</v>
      </c>
      <c r="G1" s="67"/>
      <c r="H1" s="67"/>
      <c r="I1" s="67"/>
    </row>
    <row r="2" spans="3:9" s="56" customFormat="1" ht="26.25" customHeight="1">
      <c r="C2" s="183" t="s">
        <v>282</v>
      </c>
      <c r="D2" s="183"/>
      <c r="E2" s="183"/>
      <c r="F2" s="183"/>
      <c r="G2" s="183"/>
      <c r="H2" s="183"/>
      <c r="I2" s="183"/>
    </row>
    <row r="3" spans="3:9" s="56" customFormat="1" ht="25.5" customHeight="1">
      <c r="C3" s="183" t="s">
        <v>101</v>
      </c>
      <c r="D3" s="183"/>
      <c r="E3" s="183"/>
      <c r="F3" s="183"/>
      <c r="G3" s="183"/>
      <c r="H3" s="183"/>
      <c r="I3" s="183"/>
    </row>
    <row r="4" spans="5:9" s="56" customFormat="1" ht="24.75" customHeight="1">
      <c r="E4" s="67"/>
      <c r="F4" s="67"/>
      <c r="G4" s="67"/>
      <c r="H4" s="57"/>
      <c r="I4" s="57"/>
    </row>
    <row r="5" spans="1:12" s="56" customFormat="1" ht="24.75" customHeight="1">
      <c r="A5" s="187" t="s">
        <v>518</v>
      </c>
      <c r="B5" s="187"/>
      <c r="C5" s="187"/>
      <c r="D5" s="187"/>
      <c r="E5" s="187"/>
      <c r="F5" s="187"/>
      <c r="G5" s="187"/>
      <c r="H5" s="187"/>
      <c r="I5" s="187"/>
      <c r="J5" s="57"/>
      <c r="L5" s="58"/>
    </row>
    <row r="6" spans="1:12" s="56" customFormat="1" ht="26.25">
      <c r="A6" s="187" t="s">
        <v>58</v>
      </c>
      <c r="B6" s="187"/>
      <c r="C6" s="187"/>
      <c r="D6" s="187"/>
      <c r="E6" s="187"/>
      <c r="F6" s="187"/>
      <c r="G6" s="187"/>
      <c r="H6" s="187"/>
      <c r="I6" s="187"/>
      <c r="J6" s="60"/>
      <c r="L6" s="58"/>
    </row>
    <row r="7" spans="8:13" ht="15.75">
      <c r="H7" s="184" t="s">
        <v>328</v>
      </c>
      <c r="I7" s="184"/>
      <c r="J7" s="34"/>
      <c r="K7" s="35"/>
      <c r="L7" s="34"/>
      <c r="M7" s="35"/>
    </row>
    <row r="8" spans="1:12" ht="78.75">
      <c r="A8" s="36" t="s">
        <v>284</v>
      </c>
      <c r="B8" s="36" t="s">
        <v>285</v>
      </c>
      <c r="C8" s="36" t="s">
        <v>286</v>
      </c>
      <c r="D8" s="37" t="s">
        <v>59</v>
      </c>
      <c r="E8" s="36" t="s">
        <v>455</v>
      </c>
      <c r="F8" s="36" t="s">
        <v>281</v>
      </c>
      <c r="G8" s="37" t="s">
        <v>454</v>
      </c>
      <c r="H8" s="36" t="s">
        <v>528</v>
      </c>
      <c r="I8" s="36" t="s">
        <v>529</v>
      </c>
      <c r="J8" s="38"/>
      <c r="L8" s="38"/>
    </row>
    <row r="9" spans="1:12" ht="15.75">
      <c r="A9" s="39">
        <v>1</v>
      </c>
      <c r="B9" s="39">
        <v>1</v>
      </c>
      <c r="C9" s="39">
        <v>2</v>
      </c>
      <c r="D9" s="39">
        <v>3</v>
      </c>
      <c r="E9" s="39">
        <v>4</v>
      </c>
      <c r="F9" s="39">
        <v>4</v>
      </c>
      <c r="G9" s="40">
        <v>6</v>
      </c>
      <c r="H9" s="39">
        <v>5</v>
      </c>
      <c r="I9" s="39">
        <v>6</v>
      </c>
      <c r="J9" s="61"/>
      <c r="L9" s="33"/>
    </row>
    <row r="10" spans="1:12" ht="15.75">
      <c r="A10" s="185"/>
      <c r="B10" s="185"/>
      <c r="C10" s="185"/>
      <c r="D10" s="185"/>
      <c r="E10" s="185"/>
      <c r="F10" s="185"/>
      <c r="G10" s="185"/>
      <c r="H10" s="185"/>
      <c r="I10" s="186"/>
      <c r="J10" s="2"/>
      <c r="L10" s="41"/>
    </row>
    <row r="11" spans="1:12" ht="15.75">
      <c r="A11" s="19" t="s">
        <v>287</v>
      </c>
      <c r="B11" s="68" t="s">
        <v>288</v>
      </c>
      <c r="C11" s="69" t="s">
        <v>44</v>
      </c>
      <c r="D11" s="70">
        <f>SUM(D12:D19)</f>
        <v>8590.034</v>
      </c>
      <c r="E11" s="70">
        <f>SUM(E12:E19)</f>
        <v>3613.0000000000005</v>
      </c>
      <c r="F11" s="70">
        <f>SUM(F12:F19)</f>
        <v>1839.33699</v>
      </c>
      <c r="G11" s="70" t="e">
        <f>SUM(G12:G19)</f>
        <v>#REF!</v>
      </c>
      <c r="H11" s="70">
        <f aca="true" t="shared" si="0" ref="H11:H42">F11-D11</f>
        <v>-6750.69701</v>
      </c>
      <c r="I11" s="13">
        <f aca="true" t="shared" si="1" ref="I11:I25">F11/D11*100</f>
        <v>21.412452965843908</v>
      </c>
      <c r="J11" s="2"/>
      <c r="L11" s="41"/>
    </row>
    <row r="12" spans="1:12" ht="15.75">
      <c r="A12" s="20" t="s">
        <v>287</v>
      </c>
      <c r="B12" s="52" t="s">
        <v>288</v>
      </c>
      <c r="C12" s="21" t="s">
        <v>523</v>
      </c>
      <c r="D12" s="6">
        <v>604.046</v>
      </c>
      <c r="E12" s="1">
        <v>314.3</v>
      </c>
      <c r="F12" s="4">
        <v>141.23983</v>
      </c>
      <c r="G12" s="5">
        <f aca="true" t="shared" si="2" ref="G12:G19">F12-L11</f>
        <v>141.23983</v>
      </c>
      <c r="H12" s="4">
        <f t="shared" si="0"/>
        <v>-462.80617000000007</v>
      </c>
      <c r="I12" s="1">
        <f t="shared" si="1"/>
        <v>23.38229704360264</v>
      </c>
      <c r="J12" s="2"/>
      <c r="L12" s="41"/>
    </row>
    <row r="13" spans="1:12" ht="15.75">
      <c r="A13" s="20" t="s">
        <v>287</v>
      </c>
      <c r="B13" s="52" t="s">
        <v>288</v>
      </c>
      <c r="C13" s="21" t="s">
        <v>386</v>
      </c>
      <c r="D13" s="6">
        <f>3626.234+40</f>
        <v>3666.234</v>
      </c>
      <c r="E13" s="1">
        <v>1487.3</v>
      </c>
      <c r="F13" s="4">
        <f>747.38296+0.203</f>
        <v>747.58596</v>
      </c>
      <c r="G13" s="5">
        <f t="shared" si="2"/>
        <v>747.58596</v>
      </c>
      <c r="H13" s="4">
        <f t="shared" si="0"/>
        <v>-2918.64804</v>
      </c>
      <c r="I13" s="1">
        <f t="shared" si="1"/>
        <v>20.391114151469875</v>
      </c>
      <c r="J13" s="2"/>
      <c r="L13" s="41"/>
    </row>
    <row r="14" spans="1:12" ht="15.75">
      <c r="A14" s="20" t="s">
        <v>287</v>
      </c>
      <c r="B14" s="52" t="s">
        <v>288</v>
      </c>
      <c r="C14" s="21" t="s">
        <v>387</v>
      </c>
      <c r="D14" s="6">
        <v>795.125</v>
      </c>
      <c r="E14" s="1">
        <v>432.3</v>
      </c>
      <c r="F14" s="4">
        <v>198.43253</v>
      </c>
      <c r="G14" s="5">
        <f t="shared" si="2"/>
        <v>198.43253</v>
      </c>
      <c r="H14" s="4">
        <f t="shared" si="0"/>
        <v>-596.69247</v>
      </c>
      <c r="I14" s="1">
        <f t="shared" si="1"/>
        <v>24.95614274485144</v>
      </c>
      <c r="J14" s="2"/>
      <c r="L14" s="41"/>
    </row>
    <row r="15" spans="1:12" ht="31.5">
      <c r="A15" s="20" t="s">
        <v>287</v>
      </c>
      <c r="B15" s="52" t="s">
        <v>288</v>
      </c>
      <c r="C15" s="7" t="s">
        <v>388</v>
      </c>
      <c r="D15" s="6">
        <v>1444.255</v>
      </c>
      <c r="E15" s="1">
        <v>549.7</v>
      </c>
      <c r="F15" s="4">
        <v>321.94616</v>
      </c>
      <c r="G15" s="5">
        <f t="shared" si="2"/>
        <v>321.94616</v>
      </c>
      <c r="H15" s="4">
        <f t="shared" si="0"/>
        <v>-1122.3088400000001</v>
      </c>
      <c r="I15" s="1">
        <f t="shared" si="1"/>
        <v>22.291503924168516</v>
      </c>
      <c r="J15" s="2"/>
      <c r="L15" s="41"/>
    </row>
    <row r="16" spans="1:12" ht="47.25">
      <c r="A16" s="20" t="s">
        <v>287</v>
      </c>
      <c r="B16" s="52" t="s">
        <v>288</v>
      </c>
      <c r="C16" s="7" t="s">
        <v>509</v>
      </c>
      <c r="D16" s="6">
        <v>695.858</v>
      </c>
      <c r="E16" s="1">
        <v>309</v>
      </c>
      <c r="F16" s="4">
        <v>149.7252</v>
      </c>
      <c r="G16" s="5">
        <f t="shared" si="2"/>
        <v>149.7252</v>
      </c>
      <c r="H16" s="4">
        <f t="shared" si="0"/>
        <v>-546.1328</v>
      </c>
      <c r="I16" s="1">
        <f t="shared" si="1"/>
        <v>21.51663126672396</v>
      </c>
      <c r="J16" s="2"/>
      <c r="L16" s="41"/>
    </row>
    <row r="17" spans="1:12" ht="31.5">
      <c r="A17" s="20" t="s">
        <v>287</v>
      </c>
      <c r="B17" s="52" t="s">
        <v>288</v>
      </c>
      <c r="C17" s="7" t="s">
        <v>510</v>
      </c>
      <c r="D17" s="6">
        <v>600.62</v>
      </c>
      <c r="E17" s="1">
        <v>258.7</v>
      </c>
      <c r="F17" s="4">
        <v>125.14208</v>
      </c>
      <c r="G17" s="5">
        <f t="shared" si="2"/>
        <v>125.14208</v>
      </c>
      <c r="H17" s="4">
        <f t="shared" si="0"/>
        <v>-475.47792</v>
      </c>
      <c r="I17" s="1">
        <f t="shared" si="1"/>
        <v>20.835483333888316</v>
      </c>
      <c r="J17" s="2"/>
      <c r="L17" s="41"/>
    </row>
    <row r="18" spans="1:12" ht="15.75">
      <c r="A18" s="20" t="s">
        <v>287</v>
      </c>
      <c r="B18" s="52" t="s">
        <v>288</v>
      </c>
      <c r="C18" s="21" t="s">
        <v>431</v>
      </c>
      <c r="D18" s="6">
        <v>467.316</v>
      </c>
      <c r="E18" s="1">
        <v>132.9</v>
      </c>
      <c r="F18" s="4">
        <v>105.64464</v>
      </c>
      <c r="G18" s="5" t="e">
        <f>F18-#REF!</f>
        <v>#REF!</v>
      </c>
      <c r="H18" s="4">
        <f t="shared" si="0"/>
        <v>-361.67136</v>
      </c>
      <c r="I18" s="1">
        <f t="shared" si="1"/>
        <v>22.606681560229053</v>
      </c>
      <c r="J18" s="2"/>
      <c r="L18" s="41"/>
    </row>
    <row r="19" spans="1:12" ht="15.75">
      <c r="A19" s="20" t="s">
        <v>287</v>
      </c>
      <c r="B19" s="52" t="s">
        <v>288</v>
      </c>
      <c r="C19" s="21" t="s">
        <v>487</v>
      </c>
      <c r="D19" s="6">
        <v>316.58</v>
      </c>
      <c r="E19" s="1">
        <v>128.8</v>
      </c>
      <c r="F19" s="4">
        <v>49.62059</v>
      </c>
      <c r="G19" s="5">
        <f t="shared" si="2"/>
        <v>49.62059</v>
      </c>
      <c r="H19" s="4">
        <f t="shared" si="0"/>
        <v>-266.95941</v>
      </c>
      <c r="I19" s="1">
        <f t="shared" si="1"/>
        <v>15.67394971255291</v>
      </c>
      <c r="J19" s="2"/>
      <c r="L19" s="2"/>
    </row>
    <row r="20" spans="1:12" ht="63">
      <c r="A20" s="20"/>
      <c r="B20" s="82" t="s">
        <v>488</v>
      </c>
      <c r="C20" s="77" t="s">
        <v>24</v>
      </c>
      <c r="D20" s="85">
        <v>3</v>
      </c>
      <c r="E20" s="85"/>
      <c r="F20" s="70">
        <v>0</v>
      </c>
      <c r="G20" s="70"/>
      <c r="H20" s="70">
        <f>F20-D20</f>
        <v>-3</v>
      </c>
      <c r="I20" s="13">
        <f>F20/D20*100</f>
        <v>0</v>
      </c>
      <c r="J20" s="2"/>
      <c r="L20" s="2"/>
    </row>
    <row r="21" spans="1:12" ht="15.75">
      <c r="A21" s="20" t="s">
        <v>289</v>
      </c>
      <c r="B21" s="71" t="s">
        <v>290</v>
      </c>
      <c r="C21" s="72" t="s">
        <v>45</v>
      </c>
      <c r="D21" s="13">
        <f>SUM(D22:D27)</f>
        <v>52020.623810000005</v>
      </c>
      <c r="E21" s="13">
        <f>SUM(E22:E27)</f>
        <v>21838.1</v>
      </c>
      <c r="F21" s="13">
        <f>SUM(F22:F27)</f>
        <v>13050.0668</v>
      </c>
      <c r="G21" s="13">
        <f>SUM(G22:G27)</f>
        <v>13050.0668</v>
      </c>
      <c r="H21" s="70">
        <f t="shared" si="0"/>
        <v>-38970.557010000004</v>
      </c>
      <c r="I21" s="13">
        <f t="shared" si="1"/>
        <v>25.086332773832225</v>
      </c>
      <c r="J21" s="2"/>
      <c r="L21" s="41"/>
    </row>
    <row r="22" spans="1:12" ht="15.75">
      <c r="A22" s="20" t="s">
        <v>350</v>
      </c>
      <c r="B22" s="52" t="s">
        <v>349</v>
      </c>
      <c r="C22" s="21" t="s">
        <v>389</v>
      </c>
      <c r="D22" s="1">
        <v>18854.43433</v>
      </c>
      <c r="E22" s="1">
        <v>7100.2</v>
      </c>
      <c r="F22" s="4">
        <v>4735.25715</v>
      </c>
      <c r="G22" s="5">
        <f>F22-L21</f>
        <v>4735.25715</v>
      </c>
      <c r="H22" s="4">
        <f t="shared" si="0"/>
        <v>-14119.177179999999</v>
      </c>
      <c r="I22" s="1">
        <f t="shared" si="1"/>
        <v>25.11481950145571</v>
      </c>
      <c r="J22" s="2"/>
      <c r="L22" s="41"/>
    </row>
    <row r="23" spans="1:12" ht="15.75">
      <c r="A23" s="20" t="s">
        <v>352</v>
      </c>
      <c r="B23" s="52" t="s">
        <v>351</v>
      </c>
      <c r="C23" s="21" t="s">
        <v>390</v>
      </c>
      <c r="D23" s="1">
        <v>27078.6891</v>
      </c>
      <c r="E23" s="1">
        <v>12055.3</v>
      </c>
      <c r="F23" s="4">
        <v>6840.65125</v>
      </c>
      <c r="G23" s="5">
        <f>F23-L22</f>
        <v>6840.65125</v>
      </c>
      <c r="H23" s="4">
        <f t="shared" si="0"/>
        <v>-20238.03785</v>
      </c>
      <c r="I23" s="1">
        <f t="shared" si="1"/>
        <v>25.26212116376047</v>
      </c>
      <c r="J23" s="2"/>
      <c r="L23" s="41"/>
    </row>
    <row r="24" spans="1:12" ht="31.5">
      <c r="A24" s="20" t="s">
        <v>350</v>
      </c>
      <c r="B24" s="115" t="s">
        <v>456</v>
      </c>
      <c r="C24" s="116" t="s">
        <v>531</v>
      </c>
      <c r="D24" s="117">
        <v>208.9</v>
      </c>
      <c r="E24" s="117">
        <v>59.1</v>
      </c>
      <c r="F24" s="114">
        <v>56.22091</v>
      </c>
      <c r="G24" s="114">
        <f>F24-L23</f>
        <v>56.22091</v>
      </c>
      <c r="H24" s="114">
        <f t="shared" si="0"/>
        <v>-152.67909</v>
      </c>
      <c r="I24" s="117">
        <f t="shared" si="1"/>
        <v>26.912833891814262</v>
      </c>
      <c r="J24" s="2"/>
      <c r="L24" s="41"/>
    </row>
    <row r="25" spans="1:12" ht="21.75" customHeight="1">
      <c r="A25" s="20" t="s">
        <v>354</v>
      </c>
      <c r="B25" s="52" t="s">
        <v>353</v>
      </c>
      <c r="C25" s="21" t="s">
        <v>391</v>
      </c>
      <c r="D25" s="1">
        <v>2699.44578</v>
      </c>
      <c r="E25" s="1">
        <v>1069.7</v>
      </c>
      <c r="F25" s="4">
        <v>646.59756</v>
      </c>
      <c r="G25" s="5">
        <f>F25-L24</f>
        <v>646.59756</v>
      </c>
      <c r="H25" s="4">
        <f t="shared" si="0"/>
        <v>-2052.84822</v>
      </c>
      <c r="I25" s="1">
        <f t="shared" si="1"/>
        <v>23.95297452501528</v>
      </c>
      <c r="J25" s="2"/>
      <c r="L25" s="41"/>
    </row>
    <row r="26" spans="1:12" ht="19.5" customHeight="1" hidden="1">
      <c r="A26" s="20" t="s">
        <v>354</v>
      </c>
      <c r="B26" s="52" t="s">
        <v>353</v>
      </c>
      <c r="C26" s="21" t="s">
        <v>381</v>
      </c>
      <c r="D26" s="1"/>
      <c r="E26" s="1"/>
      <c r="F26" s="4"/>
      <c r="G26" s="5">
        <f>F26-L25</f>
        <v>0</v>
      </c>
      <c r="H26" s="4">
        <f t="shared" si="0"/>
        <v>0</v>
      </c>
      <c r="I26" s="1"/>
      <c r="J26" s="2"/>
      <c r="L26" s="41"/>
    </row>
    <row r="27" spans="1:12" ht="15.75">
      <c r="A27" s="20" t="s">
        <v>355</v>
      </c>
      <c r="B27" s="73" t="s">
        <v>356</v>
      </c>
      <c r="C27" s="74" t="s">
        <v>530</v>
      </c>
      <c r="D27" s="75">
        <f>SUM(D28:D34)</f>
        <v>3179.1546000000003</v>
      </c>
      <c r="E27" s="75">
        <f>SUM(E28:E34)</f>
        <v>1553.8000000000002</v>
      </c>
      <c r="F27" s="75">
        <f>SUM(F28:F34)</f>
        <v>771.3399300000001</v>
      </c>
      <c r="G27" s="75">
        <f>SUM(G28:G34)</f>
        <v>771.3399300000001</v>
      </c>
      <c r="H27" s="75">
        <f t="shared" si="0"/>
        <v>-2407.81467</v>
      </c>
      <c r="I27" s="76">
        <f aca="true" t="shared" si="3" ref="I27:I60">F27/D27*100</f>
        <v>24.26242278371741</v>
      </c>
      <c r="J27" s="2"/>
      <c r="L27" s="41"/>
    </row>
    <row r="28" spans="1:12" ht="24" customHeight="1">
      <c r="A28" s="20" t="s">
        <v>355</v>
      </c>
      <c r="B28" s="52" t="s">
        <v>368</v>
      </c>
      <c r="C28" s="21" t="s">
        <v>392</v>
      </c>
      <c r="D28" s="1">
        <v>498.01</v>
      </c>
      <c r="E28" s="1">
        <v>171.2</v>
      </c>
      <c r="F28" s="4">
        <v>116.46682</v>
      </c>
      <c r="G28" s="5">
        <f aca="true" t="shared" si="4" ref="G28:G34">F28-L27</f>
        <v>116.46682</v>
      </c>
      <c r="H28" s="4">
        <f t="shared" si="0"/>
        <v>-381.54318</v>
      </c>
      <c r="I28" s="1">
        <f t="shared" si="3"/>
        <v>23.386442039316478</v>
      </c>
      <c r="J28" s="2"/>
      <c r="L28" s="41"/>
    </row>
    <row r="29" spans="1:12" ht="15.75">
      <c r="A29" s="20" t="s">
        <v>355</v>
      </c>
      <c r="B29" s="52" t="s">
        <v>369</v>
      </c>
      <c r="C29" s="21" t="s">
        <v>393</v>
      </c>
      <c r="D29" s="1">
        <v>795.5076</v>
      </c>
      <c r="E29" s="1">
        <v>275.5</v>
      </c>
      <c r="F29" s="4">
        <v>207.14548</v>
      </c>
      <c r="G29" s="5">
        <f t="shared" si="4"/>
        <v>207.14548</v>
      </c>
      <c r="H29" s="4">
        <f t="shared" si="0"/>
        <v>-588.36212</v>
      </c>
      <c r="I29" s="1">
        <f t="shared" si="3"/>
        <v>26.039409302940662</v>
      </c>
      <c r="J29" s="2"/>
      <c r="L29" s="41"/>
    </row>
    <row r="30" spans="1:12" ht="33" customHeight="1">
      <c r="A30" s="20" t="s">
        <v>355</v>
      </c>
      <c r="B30" s="52" t="s">
        <v>370</v>
      </c>
      <c r="C30" s="21" t="s">
        <v>394</v>
      </c>
      <c r="D30" s="1">
        <v>756.998</v>
      </c>
      <c r="E30" s="1">
        <v>185</v>
      </c>
      <c r="F30" s="4">
        <v>210.38416</v>
      </c>
      <c r="G30" s="5">
        <f t="shared" si="4"/>
        <v>210.38416</v>
      </c>
      <c r="H30" s="4">
        <f t="shared" si="0"/>
        <v>-546.61384</v>
      </c>
      <c r="I30" s="1">
        <f t="shared" si="3"/>
        <v>27.791904337924272</v>
      </c>
      <c r="J30" s="2"/>
      <c r="L30" s="41"/>
    </row>
    <row r="31" spans="1:12" ht="18.75" customHeight="1">
      <c r="A31" s="20" t="s">
        <v>355</v>
      </c>
      <c r="B31" s="52" t="s">
        <v>365</v>
      </c>
      <c r="C31" s="21" t="s">
        <v>395</v>
      </c>
      <c r="D31" s="1">
        <v>1049.589</v>
      </c>
      <c r="E31" s="1">
        <v>439.2</v>
      </c>
      <c r="F31" s="4">
        <v>230.59547</v>
      </c>
      <c r="G31" s="5">
        <f t="shared" si="4"/>
        <v>230.59547</v>
      </c>
      <c r="H31" s="4">
        <f t="shared" si="0"/>
        <v>-818.99353</v>
      </c>
      <c r="I31" s="1">
        <f t="shared" si="3"/>
        <v>21.970073047640554</v>
      </c>
      <c r="J31" s="2"/>
      <c r="L31" s="41"/>
    </row>
    <row r="32" spans="1:12" ht="35.25" customHeight="1">
      <c r="A32" s="20" t="s">
        <v>355</v>
      </c>
      <c r="B32" s="52" t="s">
        <v>433</v>
      </c>
      <c r="C32" s="21" t="s">
        <v>532</v>
      </c>
      <c r="D32" s="1">
        <v>70</v>
      </c>
      <c r="E32" s="1">
        <v>76</v>
      </c>
      <c r="F32" s="4">
        <v>6.748</v>
      </c>
      <c r="G32" s="5">
        <f t="shared" si="4"/>
        <v>6.748</v>
      </c>
      <c r="H32" s="4">
        <f t="shared" si="0"/>
        <v>-63.252</v>
      </c>
      <c r="I32" s="1">
        <f t="shared" si="3"/>
        <v>9.64</v>
      </c>
      <c r="J32" s="2"/>
      <c r="L32" s="41"/>
    </row>
    <row r="33" spans="1:12" ht="30" customHeight="1">
      <c r="A33" s="22" t="s">
        <v>355</v>
      </c>
      <c r="B33" s="53" t="s">
        <v>418</v>
      </c>
      <c r="C33" s="7" t="s">
        <v>419</v>
      </c>
      <c r="D33" s="1">
        <v>9.05</v>
      </c>
      <c r="E33" s="1">
        <v>4</v>
      </c>
      <c r="F33" s="4">
        <v>0</v>
      </c>
      <c r="G33" s="5">
        <f t="shared" si="4"/>
        <v>0</v>
      </c>
      <c r="H33" s="4">
        <f t="shared" si="0"/>
        <v>-9.05</v>
      </c>
      <c r="I33" s="1">
        <f t="shared" si="3"/>
        <v>0</v>
      </c>
      <c r="J33" s="2"/>
      <c r="L33" s="41"/>
    </row>
    <row r="34" spans="1:12" ht="1.5" customHeight="1" hidden="1">
      <c r="A34" s="22" t="s">
        <v>355</v>
      </c>
      <c r="B34" s="53" t="s">
        <v>428</v>
      </c>
      <c r="C34" s="21" t="s">
        <v>459</v>
      </c>
      <c r="D34" s="1"/>
      <c r="E34" s="1">
        <v>402.9</v>
      </c>
      <c r="F34" s="4"/>
      <c r="G34" s="5">
        <f t="shared" si="4"/>
        <v>0</v>
      </c>
      <c r="H34" s="4"/>
      <c r="I34" s="1"/>
      <c r="J34" s="2"/>
      <c r="K34" s="2"/>
      <c r="L34" s="2"/>
    </row>
    <row r="35" spans="1:12" ht="15.75" hidden="1">
      <c r="A35" s="20" t="s">
        <v>396</v>
      </c>
      <c r="B35" s="52" t="s">
        <v>291</v>
      </c>
      <c r="C35" s="21" t="s">
        <v>397</v>
      </c>
      <c r="D35" s="1">
        <f>SUM(D36:D36)</f>
        <v>0</v>
      </c>
      <c r="E35" s="1">
        <f>SUM(E36:E36)</f>
        <v>0</v>
      </c>
      <c r="F35" s="1">
        <f>SUM(F36:F36)</f>
        <v>0</v>
      </c>
      <c r="G35" s="6">
        <f>SUM(G36:G36)</f>
        <v>0</v>
      </c>
      <c r="H35" s="4">
        <f t="shared" si="0"/>
        <v>0</v>
      </c>
      <c r="I35" s="1" t="e">
        <f t="shared" si="3"/>
        <v>#DIV/0!</v>
      </c>
      <c r="J35" s="2"/>
      <c r="L35" s="41"/>
    </row>
    <row r="36" spans="1:12" ht="47.25" hidden="1">
      <c r="A36" s="20" t="s">
        <v>338</v>
      </c>
      <c r="B36" s="52" t="s">
        <v>339</v>
      </c>
      <c r="C36" s="7" t="s">
        <v>422</v>
      </c>
      <c r="D36" s="1"/>
      <c r="E36" s="1"/>
      <c r="F36" s="4"/>
      <c r="G36" s="5">
        <f>F36-L35</f>
        <v>0</v>
      </c>
      <c r="H36" s="4">
        <f t="shared" si="0"/>
        <v>0</v>
      </c>
      <c r="I36" s="1" t="e">
        <f t="shared" si="3"/>
        <v>#DIV/0!</v>
      </c>
      <c r="J36" s="2"/>
      <c r="L36" s="2"/>
    </row>
    <row r="37" spans="1:12" ht="17.25" customHeight="1">
      <c r="A37" s="20" t="s">
        <v>398</v>
      </c>
      <c r="B37" s="71" t="s">
        <v>292</v>
      </c>
      <c r="C37" s="77" t="s">
        <v>46</v>
      </c>
      <c r="D37" s="13">
        <f>D38+D51+D87+D89+D96+D102+D59+D88</f>
        <v>29903.232329999995</v>
      </c>
      <c r="E37" s="13">
        <f>E38+E51+E87+E89+E96+E102+E59+E88</f>
        <v>5469.299999999999</v>
      </c>
      <c r="F37" s="13">
        <f>F38+F51+F87+F89+F96+F102+F59+F88</f>
        <v>7290.879469999999</v>
      </c>
      <c r="G37" s="13" t="e">
        <f>G38+G51+G60+G61+#REF!+G82+G83+G86+G87+G89+G96+G103</f>
        <v>#REF!</v>
      </c>
      <c r="H37" s="70">
        <f t="shared" si="0"/>
        <v>-22612.352859999995</v>
      </c>
      <c r="I37" s="13">
        <f t="shared" si="3"/>
        <v>24.381576511665354</v>
      </c>
      <c r="J37" s="2"/>
      <c r="L37" s="2"/>
    </row>
    <row r="38" spans="1:12" ht="15.75">
      <c r="A38" s="20"/>
      <c r="B38" s="78" t="s">
        <v>439</v>
      </c>
      <c r="C38" s="74" t="s">
        <v>533</v>
      </c>
      <c r="D38" s="76">
        <f>SUM(D39:D50)</f>
        <v>3487.8999999999996</v>
      </c>
      <c r="E38" s="76">
        <f>SUM(E39:E50)</f>
        <v>1141.1</v>
      </c>
      <c r="F38" s="76">
        <f>SUM(F39:F50)</f>
        <v>615.38094</v>
      </c>
      <c r="G38" s="76">
        <f>SUM(G39:G49)</f>
        <v>581.40941</v>
      </c>
      <c r="H38" s="75">
        <f t="shared" si="0"/>
        <v>-2872.5190599999996</v>
      </c>
      <c r="I38" s="76">
        <f t="shared" si="3"/>
        <v>17.643308007683707</v>
      </c>
      <c r="J38" s="2"/>
      <c r="L38" s="41"/>
    </row>
    <row r="39" spans="1:12" ht="96.75" customHeight="1">
      <c r="A39" s="20" t="s">
        <v>293</v>
      </c>
      <c r="B39" s="115" t="s">
        <v>294</v>
      </c>
      <c r="C39" s="124" t="s">
        <v>534</v>
      </c>
      <c r="D39" s="117">
        <v>1400</v>
      </c>
      <c r="E39" s="117">
        <v>482.5</v>
      </c>
      <c r="F39" s="114">
        <v>244.88158</v>
      </c>
      <c r="G39" s="114">
        <f aca="true" t="shared" si="5" ref="G39:G49">F39-L38</f>
        <v>244.88158</v>
      </c>
      <c r="H39" s="114">
        <f t="shared" si="0"/>
        <v>-1155.11842</v>
      </c>
      <c r="I39" s="117">
        <f t="shared" si="3"/>
        <v>17.49154142857143</v>
      </c>
      <c r="J39" s="2"/>
      <c r="L39" s="41"/>
    </row>
    <row r="40" spans="1:12" ht="94.5" customHeight="1">
      <c r="A40" s="20" t="s">
        <v>293</v>
      </c>
      <c r="B40" s="115" t="s">
        <v>341</v>
      </c>
      <c r="C40" s="124" t="s">
        <v>535</v>
      </c>
      <c r="D40" s="117">
        <v>1.6</v>
      </c>
      <c r="E40" s="117">
        <v>10.7</v>
      </c>
      <c r="F40" s="114">
        <v>0</v>
      </c>
      <c r="G40" s="114">
        <f t="shared" si="5"/>
        <v>0</v>
      </c>
      <c r="H40" s="114">
        <f t="shared" si="0"/>
        <v>-1.6</v>
      </c>
      <c r="I40" s="117">
        <f t="shared" si="3"/>
        <v>0</v>
      </c>
      <c r="J40" s="2"/>
      <c r="L40" s="41"/>
    </row>
    <row r="41" spans="1:12" ht="94.5" customHeight="1">
      <c r="A41" s="20" t="s">
        <v>293</v>
      </c>
      <c r="B41" s="115" t="s">
        <v>342</v>
      </c>
      <c r="C41" s="124" t="s">
        <v>536</v>
      </c>
      <c r="D41" s="117">
        <v>21</v>
      </c>
      <c r="E41" s="117">
        <v>105.6</v>
      </c>
      <c r="F41" s="114">
        <v>1.3243</v>
      </c>
      <c r="G41" s="114">
        <f t="shared" si="5"/>
        <v>1.3243</v>
      </c>
      <c r="H41" s="114">
        <f t="shared" si="0"/>
        <v>-19.6757</v>
      </c>
      <c r="I41" s="117">
        <f t="shared" si="3"/>
        <v>6.306190476190476</v>
      </c>
      <c r="J41" s="2"/>
      <c r="L41" s="41"/>
    </row>
    <row r="42" spans="1:12" ht="81.75" customHeight="1">
      <c r="A42" s="20" t="s">
        <v>293</v>
      </c>
      <c r="B42" s="115" t="s">
        <v>343</v>
      </c>
      <c r="C42" s="124" t="s">
        <v>537</v>
      </c>
      <c r="D42" s="117">
        <v>500</v>
      </c>
      <c r="E42" s="117">
        <v>108.4</v>
      </c>
      <c r="F42" s="114">
        <v>71.17073</v>
      </c>
      <c r="G42" s="114">
        <f t="shared" si="5"/>
        <v>71.17073</v>
      </c>
      <c r="H42" s="114">
        <f t="shared" si="0"/>
        <v>-428.82927</v>
      </c>
      <c r="I42" s="117">
        <f t="shared" si="3"/>
        <v>14.234146</v>
      </c>
      <c r="J42" s="2"/>
      <c r="L42" s="41"/>
    </row>
    <row r="43" spans="1:12" ht="67.5" customHeight="1" hidden="1">
      <c r="A43" s="20" t="s">
        <v>293</v>
      </c>
      <c r="B43" s="115" t="s">
        <v>427</v>
      </c>
      <c r="C43" s="128" t="s">
        <v>499</v>
      </c>
      <c r="D43" s="117">
        <v>0</v>
      </c>
      <c r="E43" s="117">
        <v>0.2</v>
      </c>
      <c r="F43" s="114">
        <v>0</v>
      </c>
      <c r="G43" s="114">
        <f t="shared" si="5"/>
        <v>0</v>
      </c>
      <c r="H43" s="114">
        <f aca="true" t="shared" si="6" ref="H43:H65">F43-D43</f>
        <v>0</v>
      </c>
      <c r="I43" s="117" t="e">
        <f t="shared" si="3"/>
        <v>#DIV/0!</v>
      </c>
      <c r="J43" s="2"/>
      <c r="L43" s="41"/>
    </row>
    <row r="44" spans="1:12" ht="0.75" customHeight="1" hidden="1">
      <c r="A44" s="20" t="s">
        <v>293</v>
      </c>
      <c r="B44" s="115" t="s">
        <v>380</v>
      </c>
      <c r="C44" s="124" t="s">
        <v>494</v>
      </c>
      <c r="D44" s="117"/>
      <c r="E44" s="117">
        <v>5</v>
      </c>
      <c r="F44" s="114"/>
      <c r="G44" s="114">
        <f t="shared" si="5"/>
        <v>0</v>
      </c>
      <c r="H44" s="114">
        <f t="shared" si="6"/>
        <v>0</v>
      </c>
      <c r="I44" s="117" t="e">
        <f t="shared" si="3"/>
        <v>#DIV/0!</v>
      </c>
      <c r="J44" s="2"/>
      <c r="L44" s="41"/>
    </row>
    <row r="45" spans="1:12" ht="63" customHeight="1">
      <c r="A45" s="20" t="s">
        <v>318</v>
      </c>
      <c r="B45" s="115" t="s">
        <v>361</v>
      </c>
      <c r="C45" s="124" t="s">
        <v>538</v>
      </c>
      <c r="D45" s="117">
        <v>1000</v>
      </c>
      <c r="E45" s="117">
        <v>286.4</v>
      </c>
      <c r="F45" s="114">
        <v>180.51383</v>
      </c>
      <c r="G45" s="114">
        <f t="shared" si="5"/>
        <v>180.51383</v>
      </c>
      <c r="H45" s="114">
        <f t="shared" si="6"/>
        <v>-819.48617</v>
      </c>
      <c r="I45" s="117">
        <f t="shared" si="3"/>
        <v>18.051383</v>
      </c>
      <c r="J45" s="2"/>
      <c r="L45" s="41"/>
    </row>
    <row r="46" spans="1:12" ht="66" customHeight="1">
      <c r="A46" s="20" t="s">
        <v>318</v>
      </c>
      <c r="B46" s="115" t="s">
        <v>432</v>
      </c>
      <c r="C46" s="124" t="s">
        <v>0</v>
      </c>
      <c r="D46" s="117">
        <v>0.4</v>
      </c>
      <c r="E46" s="117">
        <v>0.3</v>
      </c>
      <c r="F46" s="114">
        <v>0</v>
      </c>
      <c r="G46" s="114">
        <f t="shared" si="5"/>
        <v>0</v>
      </c>
      <c r="H46" s="114">
        <f t="shared" si="6"/>
        <v>-0.4</v>
      </c>
      <c r="I46" s="117">
        <f t="shared" si="3"/>
        <v>0</v>
      </c>
      <c r="J46" s="2"/>
      <c r="L46" s="41"/>
    </row>
    <row r="47" spans="1:12" ht="60" customHeight="1">
      <c r="A47" s="20" t="s">
        <v>318</v>
      </c>
      <c r="B47" s="115" t="s">
        <v>362</v>
      </c>
      <c r="C47" s="124" t="s">
        <v>1</v>
      </c>
      <c r="D47" s="117">
        <v>30</v>
      </c>
      <c r="E47" s="117">
        <v>56.5</v>
      </c>
      <c r="F47" s="114">
        <v>5.97897</v>
      </c>
      <c r="G47" s="114">
        <f t="shared" si="5"/>
        <v>5.97897</v>
      </c>
      <c r="H47" s="114">
        <f t="shared" si="6"/>
        <v>-24.02103</v>
      </c>
      <c r="I47" s="117">
        <f t="shared" si="3"/>
        <v>19.9299</v>
      </c>
      <c r="J47" s="2"/>
      <c r="L47" s="41"/>
    </row>
    <row r="48" spans="1:12" ht="48.75" customHeight="1">
      <c r="A48" s="20" t="s">
        <v>318</v>
      </c>
      <c r="B48" s="115" t="s">
        <v>438</v>
      </c>
      <c r="C48" s="124" t="s">
        <v>440</v>
      </c>
      <c r="D48" s="117">
        <v>154.2</v>
      </c>
      <c r="E48" s="117">
        <v>50.6</v>
      </c>
      <c r="F48" s="114">
        <v>37.53994</v>
      </c>
      <c r="G48" s="114">
        <f t="shared" si="5"/>
        <v>37.53994</v>
      </c>
      <c r="H48" s="114">
        <f t="shared" si="6"/>
        <v>-116.66005999999999</v>
      </c>
      <c r="I48" s="117">
        <f t="shared" si="3"/>
        <v>24.344967574578472</v>
      </c>
      <c r="J48" s="2"/>
      <c r="L48" s="41"/>
    </row>
    <row r="49" spans="1:12" ht="31.5">
      <c r="A49" s="20" t="s">
        <v>318</v>
      </c>
      <c r="B49" s="115" t="s">
        <v>458</v>
      </c>
      <c r="C49" s="124" t="s">
        <v>2</v>
      </c>
      <c r="D49" s="117">
        <v>200.2</v>
      </c>
      <c r="E49" s="117">
        <v>34.9</v>
      </c>
      <c r="F49" s="114">
        <v>40.00006</v>
      </c>
      <c r="G49" s="114">
        <f t="shared" si="5"/>
        <v>40.00006</v>
      </c>
      <c r="H49" s="114">
        <f t="shared" si="6"/>
        <v>-160.19994</v>
      </c>
      <c r="I49" s="117">
        <f t="shared" si="3"/>
        <v>19.98004995004995</v>
      </c>
      <c r="J49" s="2"/>
      <c r="K49" s="2"/>
      <c r="L49" s="2"/>
    </row>
    <row r="50" spans="1:12" ht="31.5">
      <c r="A50" s="20" t="s">
        <v>318</v>
      </c>
      <c r="B50" s="115" t="s">
        <v>503</v>
      </c>
      <c r="C50" s="124" t="s">
        <v>504</v>
      </c>
      <c r="D50" s="117">
        <v>180.5</v>
      </c>
      <c r="E50" s="117"/>
      <c r="F50" s="114">
        <v>33.97153</v>
      </c>
      <c r="G50" s="114"/>
      <c r="H50" s="114">
        <f t="shared" si="6"/>
        <v>-146.52847</v>
      </c>
      <c r="I50" s="117">
        <f t="shared" si="3"/>
        <v>18.820792243767315</v>
      </c>
      <c r="J50" s="2"/>
      <c r="K50" s="2"/>
      <c r="L50" s="2"/>
    </row>
    <row r="51" spans="1:12" ht="15.75">
      <c r="A51" s="20"/>
      <c r="B51" s="78" t="s">
        <v>441</v>
      </c>
      <c r="C51" s="79" t="s">
        <v>3</v>
      </c>
      <c r="D51" s="76">
        <f>SUM(D52:D58)</f>
        <v>18252.8</v>
      </c>
      <c r="E51" s="76">
        <f>SUM(E52:E58)</f>
        <v>1842.6999999999998</v>
      </c>
      <c r="F51" s="76">
        <f>SUM(F52:F58)</f>
        <v>4950.66284</v>
      </c>
      <c r="G51" s="76">
        <f>SUM(G52:G56)</f>
        <v>4838.06336</v>
      </c>
      <c r="H51" s="75">
        <f t="shared" si="6"/>
        <v>-13302.137159999998</v>
      </c>
      <c r="I51" s="76">
        <f t="shared" si="3"/>
        <v>27.122758371318373</v>
      </c>
      <c r="J51" s="2"/>
      <c r="L51" s="42"/>
    </row>
    <row r="52" spans="1:12" ht="19.5" customHeight="1">
      <c r="A52" s="20" t="s">
        <v>296</v>
      </c>
      <c r="B52" s="115" t="s">
        <v>344</v>
      </c>
      <c r="C52" s="127" t="s">
        <v>4</v>
      </c>
      <c r="D52" s="117">
        <v>300</v>
      </c>
      <c r="E52" s="117">
        <v>73.9</v>
      </c>
      <c r="F52" s="114">
        <v>48.75898</v>
      </c>
      <c r="G52" s="114">
        <f aca="true" t="shared" si="7" ref="G52:G57">F52-L51</f>
        <v>48.75898</v>
      </c>
      <c r="H52" s="114">
        <f t="shared" si="6"/>
        <v>-251.24102</v>
      </c>
      <c r="I52" s="117">
        <f t="shared" si="3"/>
        <v>16.252993333333336</v>
      </c>
      <c r="J52" s="2"/>
      <c r="L52" s="41"/>
    </row>
    <row r="53" spans="1:12" ht="19.5" customHeight="1">
      <c r="A53" s="20" t="s">
        <v>296</v>
      </c>
      <c r="B53" s="115" t="s">
        <v>345</v>
      </c>
      <c r="C53" s="127" t="s">
        <v>460</v>
      </c>
      <c r="D53" s="117">
        <v>3960</v>
      </c>
      <c r="E53" s="117">
        <v>616.3</v>
      </c>
      <c r="F53" s="114">
        <v>1007.80737</v>
      </c>
      <c r="G53" s="114">
        <f t="shared" si="7"/>
        <v>1007.80737</v>
      </c>
      <c r="H53" s="114">
        <f t="shared" si="6"/>
        <v>-2952.19263</v>
      </c>
      <c r="I53" s="117">
        <f t="shared" si="3"/>
        <v>25.44968106060606</v>
      </c>
      <c r="J53" s="2"/>
      <c r="L53" s="41"/>
    </row>
    <row r="54" spans="1:12" ht="18.75" customHeight="1">
      <c r="A54" s="20" t="s">
        <v>296</v>
      </c>
      <c r="B54" s="115" t="s">
        <v>346</v>
      </c>
      <c r="C54" s="127" t="s">
        <v>399</v>
      </c>
      <c r="D54" s="117">
        <v>10000</v>
      </c>
      <c r="E54" s="117">
        <v>640.5</v>
      </c>
      <c r="F54" s="114">
        <v>2860.78973</v>
      </c>
      <c r="G54" s="114">
        <f t="shared" si="7"/>
        <v>2860.78973</v>
      </c>
      <c r="H54" s="114">
        <f t="shared" si="6"/>
        <v>-7139.21027</v>
      </c>
      <c r="I54" s="117">
        <f t="shared" si="3"/>
        <v>28.6078973</v>
      </c>
      <c r="J54" s="2"/>
      <c r="L54" s="41"/>
    </row>
    <row r="55" spans="1:12" ht="31.5">
      <c r="A55" s="20" t="s">
        <v>296</v>
      </c>
      <c r="B55" s="115" t="s">
        <v>347</v>
      </c>
      <c r="C55" s="127" t="s">
        <v>461</v>
      </c>
      <c r="D55" s="117">
        <v>1440</v>
      </c>
      <c r="E55" s="117">
        <v>137.2</v>
      </c>
      <c r="F55" s="114">
        <v>389.9008</v>
      </c>
      <c r="G55" s="114">
        <f t="shared" si="7"/>
        <v>389.9008</v>
      </c>
      <c r="H55" s="114">
        <f t="shared" si="6"/>
        <v>-1050.0992</v>
      </c>
      <c r="I55" s="117">
        <f t="shared" si="3"/>
        <v>27.076444444444448</v>
      </c>
      <c r="J55" s="2"/>
      <c r="L55" s="41"/>
    </row>
    <row r="56" spans="1:12" ht="18.75" customHeight="1">
      <c r="A56" s="20" t="s">
        <v>296</v>
      </c>
      <c r="B56" s="115" t="s">
        <v>348</v>
      </c>
      <c r="C56" s="127" t="s">
        <v>400</v>
      </c>
      <c r="D56" s="117">
        <v>2128.8</v>
      </c>
      <c r="E56" s="117">
        <v>336.9</v>
      </c>
      <c r="F56" s="114">
        <v>530.80648</v>
      </c>
      <c r="G56" s="114">
        <f t="shared" si="7"/>
        <v>530.80648</v>
      </c>
      <c r="H56" s="114">
        <f t="shared" si="6"/>
        <v>-1597.9935200000002</v>
      </c>
      <c r="I56" s="117">
        <f t="shared" si="3"/>
        <v>24.934539646749336</v>
      </c>
      <c r="J56" s="2"/>
      <c r="L56" s="41"/>
    </row>
    <row r="57" spans="1:12" ht="20.25" customHeight="1">
      <c r="A57" s="20" t="s">
        <v>296</v>
      </c>
      <c r="B57" s="115" t="s">
        <v>435</v>
      </c>
      <c r="C57" s="127" t="s">
        <v>442</v>
      </c>
      <c r="D57" s="117">
        <v>400</v>
      </c>
      <c r="E57" s="117">
        <v>37.9</v>
      </c>
      <c r="F57" s="114">
        <v>110.83148</v>
      </c>
      <c r="G57" s="114">
        <f t="shared" si="7"/>
        <v>110.83148</v>
      </c>
      <c r="H57" s="114">
        <f t="shared" si="6"/>
        <v>-289.16852</v>
      </c>
      <c r="I57" s="117">
        <f t="shared" si="3"/>
        <v>27.70787</v>
      </c>
      <c r="J57" s="2"/>
      <c r="L57" s="41"/>
    </row>
    <row r="58" spans="1:12" ht="17.25" customHeight="1">
      <c r="A58" s="20" t="s">
        <v>296</v>
      </c>
      <c r="B58" s="115" t="s">
        <v>501</v>
      </c>
      <c r="C58" s="127" t="s">
        <v>5</v>
      </c>
      <c r="D58" s="117">
        <v>24</v>
      </c>
      <c r="E58" s="117"/>
      <c r="F58" s="114">
        <v>1.768</v>
      </c>
      <c r="G58" s="114"/>
      <c r="H58" s="114">
        <f>F58-D58</f>
        <v>-22.232</v>
      </c>
      <c r="I58" s="117">
        <f>F58/D58*100</f>
        <v>7.366666666666667</v>
      </c>
      <c r="J58" s="2"/>
      <c r="L58" s="41"/>
    </row>
    <row r="59" spans="1:12" ht="18" customHeight="1">
      <c r="A59" s="20"/>
      <c r="B59" s="73" t="s">
        <v>462</v>
      </c>
      <c r="C59" s="79" t="s">
        <v>3</v>
      </c>
      <c r="D59" s="76">
        <f>D60+D61+D63+D82+D83+D86+D65+D84+D85+D64+D80+D62+D81</f>
        <v>1875.3000000000002</v>
      </c>
      <c r="E59" s="76">
        <f>E60+E61+E63+E82+E83+E86+E65+E84+E85+E64+E80+E62+E81</f>
        <v>949.1999999999999</v>
      </c>
      <c r="F59" s="76">
        <f>F60+F61+F63+F82+F83+F86+F65+F84+F85+F64+F80+F62+F81</f>
        <v>323.54847</v>
      </c>
      <c r="G59" s="76">
        <f>G60+G61+G63+G82+G83+G86+G65+G84+G85+G64+G80</f>
        <v>313.29901</v>
      </c>
      <c r="H59" s="75">
        <f t="shared" si="6"/>
        <v>-1551.7515300000002</v>
      </c>
      <c r="I59" s="76">
        <f t="shared" si="3"/>
        <v>17.25315789473684</v>
      </c>
      <c r="J59" s="2"/>
      <c r="L59" s="41"/>
    </row>
    <row r="60" spans="1:12" ht="30.75" customHeight="1">
      <c r="A60" s="20" t="s">
        <v>296</v>
      </c>
      <c r="B60" s="115" t="s">
        <v>297</v>
      </c>
      <c r="C60" s="127" t="s">
        <v>6</v>
      </c>
      <c r="D60" s="117">
        <v>400</v>
      </c>
      <c r="E60" s="117">
        <v>256.9</v>
      </c>
      <c r="F60" s="114">
        <v>92.1623</v>
      </c>
      <c r="G60" s="114">
        <f>F60-L59</f>
        <v>92.1623</v>
      </c>
      <c r="H60" s="114">
        <f t="shared" si="6"/>
        <v>-307.8377</v>
      </c>
      <c r="I60" s="117">
        <f t="shared" si="3"/>
        <v>23.040575</v>
      </c>
      <c r="J60" s="2"/>
      <c r="L60" s="41"/>
    </row>
    <row r="61" spans="1:12" ht="34.5" customHeight="1">
      <c r="A61" s="20" t="s">
        <v>295</v>
      </c>
      <c r="B61" s="115" t="s">
        <v>329</v>
      </c>
      <c r="C61" s="127" t="s">
        <v>423</v>
      </c>
      <c r="D61" s="117">
        <v>369</v>
      </c>
      <c r="E61" s="117">
        <v>28.4</v>
      </c>
      <c r="F61" s="114">
        <v>81.0388</v>
      </c>
      <c r="G61" s="114">
        <f>F61-L60</f>
        <v>81.0388</v>
      </c>
      <c r="H61" s="114">
        <f t="shared" si="6"/>
        <v>-287.9612</v>
      </c>
      <c r="I61" s="117">
        <f>F61/D61*100</f>
        <v>21.96173441734417</v>
      </c>
      <c r="J61" s="2"/>
      <c r="L61" s="2"/>
    </row>
    <row r="62" spans="1:12" ht="47.25">
      <c r="A62" s="20"/>
      <c r="B62" s="115" t="s">
        <v>49</v>
      </c>
      <c r="C62" s="127" t="s">
        <v>50</v>
      </c>
      <c r="D62" s="117">
        <v>0.4</v>
      </c>
      <c r="E62" s="117"/>
      <c r="F62" s="117">
        <v>0</v>
      </c>
      <c r="G62" s="114"/>
      <c r="H62" s="114">
        <f t="shared" si="6"/>
        <v>-0.4</v>
      </c>
      <c r="I62" s="117">
        <f>F62/D62*100</f>
        <v>0</v>
      </c>
      <c r="J62" s="2"/>
      <c r="L62" s="2"/>
    </row>
    <row r="63" spans="1:12" ht="34.5" customHeight="1">
      <c r="A63" s="20" t="s">
        <v>300</v>
      </c>
      <c r="B63" s="52" t="s">
        <v>301</v>
      </c>
      <c r="C63" s="21" t="s">
        <v>7</v>
      </c>
      <c r="D63" s="1">
        <v>846.4</v>
      </c>
      <c r="E63" s="1">
        <v>605.1</v>
      </c>
      <c r="F63" s="1">
        <v>120.2706</v>
      </c>
      <c r="G63" s="5">
        <f aca="true" t="shared" si="8" ref="G63:G87">F63-L62</f>
        <v>120.2706</v>
      </c>
      <c r="H63" s="4">
        <f t="shared" si="6"/>
        <v>-726.1294</v>
      </c>
      <c r="I63" s="1">
        <f>F63/D63*100</f>
        <v>14.209664461247637</v>
      </c>
      <c r="J63" s="2"/>
      <c r="L63" s="43"/>
    </row>
    <row r="64" spans="1:12" ht="31.5">
      <c r="A64" s="20" t="s">
        <v>300</v>
      </c>
      <c r="B64" s="115" t="s">
        <v>301</v>
      </c>
      <c r="C64" s="116" t="s">
        <v>507</v>
      </c>
      <c r="D64" s="117">
        <v>36.3</v>
      </c>
      <c r="E64" s="117"/>
      <c r="F64" s="117">
        <v>2.1252</v>
      </c>
      <c r="G64" s="114"/>
      <c r="H64" s="114">
        <f>F64-D64</f>
        <v>-34.1748</v>
      </c>
      <c r="I64" s="117">
        <f>F64/D64*100</f>
        <v>5.8545454545454545</v>
      </c>
      <c r="J64" s="2"/>
      <c r="L64" s="43"/>
    </row>
    <row r="65" spans="1:12" ht="33" customHeight="1">
      <c r="A65" s="20" t="s">
        <v>300</v>
      </c>
      <c r="B65" s="52" t="s">
        <v>301</v>
      </c>
      <c r="C65" s="21" t="s">
        <v>61</v>
      </c>
      <c r="D65" s="1">
        <v>100</v>
      </c>
      <c r="E65" s="1">
        <v>13</v>
      </c>
      <c r="F65" s="5">
        <v>7.21144</v>
      </c>
      <c r="G65" s="5">
        <f>F65-L63</f>
        <v>7.21144</v>
      </c>
      <c r="H65" s="4">
        <f t="shared" si="6"/>
        <v>-92.78856</v>
      </c>
      <c r="I65" s="1">
        <f>F65/D65*100</f>
        <v>7.21144</v>
      </c>
      <c r="J65" s="2"/>
      <c r="L65" s="43"/>
    </row>
    <row r="66" spans="1:12" ht="0.75" customHeight="1" hidden="1">
      <c r="A66" s="20" t="s">
        <v>300</v>
      </c>
      <c r="B66" s="52" t="s">
        <v>301</v>
      </c>
      <c r="C66" s="21" t="s">
        <v>402</v>
      </c>
      <c r="D66" s="1"/>
      <c r="E66" s="1">
        <v>13</v>
      </c>
      <c r="F66" s="5"/>
      <c r="G66" s="5">
        <f t="shared" si="8"/>
        <v>0</v>
      </c>
      <c r="H66" s="4">
        <f aca="true" t="shared" si="9" ref="H66:H80">F66-D66</f>
        <v>0</v>
      </c>
      <c r="I66" s="1" t="e">
        <f aca="true" t="shared" si="10" ref="I66:I80">F66/D66*100</f>
        <v>#DIV/0!</v>
      </c>
      <c r="J66" s="2"/>
      <c r="L66" s="43"/>
    </row>
    <row r="67" spans="1:12" ht="15.75" hidden="1">
      <c r="A67" s="20" t="s">
        <v>300</v>
      </c>
      <c r="B67" s="52" t="s">
        <v>301</v>
      </c>
      <c r="C67" s="21" t="s">
        <v>406</v>
      </c>
      <c r="D67" s="1"/>
      <c r="E67" s="1">
        <v>5</v>
      </c>
      <c r="F67" s="5"/>
      <c r="G67" s="5">
        <f t="shared" si="8"/>
        <v>0</v>
      </c>
      <c r="H67" s="4">
        <f t="shared" si="9"/>
        <v>0</v>
      </c>
      <c r="I67" s="1" t="e">
        <f t="shared" si="10"/>
        <v>#DIV/0!</v>
      </c>
      <c r="J67" s="2"/>
      <c r="L67" s="43"/>
    </row>
    <row r="68" spans="1:12" ht="15.75" hidden="1">
      <c r="A68" s="20" t="s">
        <v>300</v>
      </c>
      <c r="B68" s="52" t="s">
        <v>301</v>
      </c>
      <c r="C68" s="21" t="s">
        <v>379</v>
      </c>
      <c r="D68" s="1"/>
      <c r="E68" s="1">
        <v>3</v>
      </c>
      <c r="F68" s="5"/>
      <c r="G68" s="5">
        <f t="shared" si="8"/>
        <v>0</v>
      </c>
      <c r="H68" s="4">
        <f t="shared" si="9"/>
        <v>0</v>
      </c>
      <c r="I68" s="1" t="e">
        <f t="shared" si="10"/>
        <v>#DIV/0!</v>
      </c>
      <c r="J68" s="2"/>
      <c r="L68" s="43"/>
    </row>
    <row r="69" spans="1:12" ht="15.75" hidden="1">
      <c r="A69" s="20" t="s">
        <v>300</v>
      </c>
      <c r="B69" s="52" t="s">
        <v>301</v>
      </c>
      <c r="C69" s="21" t="s">
        <v>374</v>
      </c>
      <c r="D69" s="1"/>
      <c r="E69" s="1">
        <v>5</v>
      </c>
      <c r="F69" s="5"/>
      <c r="G69" s="5">
        <f t="shared" si="8"/>
        <v>0</v>
      </c>
      <c r="H69" s="4">
        <f t="shared" si="9"/>
        <v>0</v>
      </c>
      <c r="I69" s="1" t="e">
        <f t="shared" si="10"/>
        <v>#DIV/0!</v>
      </c>
      <c r="J69" s="2"/>
      <c r="L69" s="43"/>
    </row>
    <row r="70" spans="1:12" ht="15.75" hidden="1">
      <c r="A70" s="20" t="s">
        <v>300</v>
      </c>
      <c r="B70" s="52" t="s">
        <v>301</v>
      </c>
      <c r="C70" s="21" t="s">
        <v>401</v>
      </c>
      <c r="D70" s="1"/>
      <c r="E70" s="1">
        <v>5</v>
      </c>
      <c r="F70" s="5"/>
      <c r="G70" s="5">
        <f t="shared" si="8"/>
        <v>0</v>
      </c>
      <c r="H70" s="4">
        <f t="shared" si="9"/>
        <v>0</v>
      </c>
      <c r="I70" s="1" t="e">
        <f t="shared" si="10"/>
        <v>#DIV/0!</v>
      </c>
      <c r="J70" s="2"/>
      <c r="L70" s="43"/>
    </row>
    <row r="71" spans="1:12" ht="15.75" hidden="1">
      <c r="A71" s="20" t="s">
        <v>300</v>
      </c>
      <c r="B71" s="52" t="s">
        <v>301</v>
      </c>
      <c r="C71" s="21" t="s">
        <v>372</v>
      </c>
      <c r="D71" s="1"/>
      <c r="E71" s="1">
        <v>45</v>
      </c>
      <c r="F71" s="5"/>
      <c r="G71" s="5">
        <f t="shared" si="8"/>
        <v>0</v>
      </c>
      <c r="H71" s="4">
        <f t="shared" si="9"/>
        <v>0</v>
      </c>
      <c r="I71" s="1" t="e">
        <f t="shared" si="10"/>
        <v>#DIV/0!</v>
      </c>
      <c r="J71" s="2"/>
      <c r="L71" s="43"/>
    </row>
    <row r="72" spans="1:12" ht="15.75" hidden="1">
      <c r="A72" s="20" t="s">
        <v>300</v>
      </c>
      <c r="B72" s="52" t="s">
        <v>301</v>
      </c>
      <c r="C72" s="21" t="s">
        <v>383</v>
      </c>
      <c r="D72" s="1"/>
      <c r="E72" s="1">
        <v>36</v>
      </c>
      <c r="F72" s="5"/>
      <c r="G72" s="5">
        <f t="shared" si="8"/>
        <v>0</v>
      </c>
      <c r="H72" s="4">
        <f t="shared" si="9"/>
        <v>0</v>
      </c>
      <c r="I72" s="1" t="e">
        <f t="shared" si="10"/>
        <v>#DIV/0!</v>
      </c>
      <c r="J72" s="2"/>
      <c r="L72" s="43"/>
    </row>
    <row r="73" spans="1:12" ht="15.75" hidden="1">
      <c r="A73" s="20" t="s">
        <v>300</v>
      </c>
      <c r="B73" s="52" t="s">
        <v>301</v>
      </c>
      <c r="C73" s="21" t="s">
        <v>373</v>
      </c>
      <c r="D73" s="1"/>
      <c r="E73" s="1">
        <v>4.5</v>
      </c>
      <c r="F73" s="5"/>
      <c r="G73" s="5">
        <f t="shared" si="8"/>
        <v>0</v>
      </c>
      <c r="H73" s="4">
        <f t="shared" si="9"/>
        <v>0</v>
      </c>
      <c r="I73" s="1" t="e">
        <f t="shared" si="10"/>
        <v>#DIV/0!</v>
      </c>
      <c r="J73" s="2"/>
      <c r="L73" s="43"/>
    </row>
    <row r="74" spans="1:12" ht="15.75" hidden="1">
      <c r="A74" s="20" t="s">
        <v>300</v>
      </c>
      <c r="B74" s="52" t="s">
        <v>301</v>
      </c>
      <c r="C74" s="3" t="s">
        <v>407</v>
      </c>
      <c r="D74" s="1"/>
      <c r="E74" s="1">
        <v>6</v>
      </c>
      <c r="F74" s="5"/>
      <c r="G74" s="5">
        <f t="shared" si="8"/>
        <v>0</v>
      </c>
      <c r="H74" s="4">
        <f t="shared" si="9"/>
        <v>0</v>
      </c>
      <c r="I74" s="1" t="e">
        <f t="shared" si="10"/>
        <v>#DIV/0!</v>
      </c>
      <c r="J74" s="2"/>
      <c r="L74" s="43"/>
    </row>
    <row r="75" spans="1:12" ht="31.5" hidden="1">
      <c r="A75" s="20" t="s">
        <v>300</v>
      </c>
      <c r="B75" s="52" t="s">
        <v>301</v>
      </c>
      <c r="C75" s="21" t="s">
        <v>371</v>
      </c>
      <c r="D75" s="1"/>
      <c r="E75" s="1">
        <v>15</v>
      </c>
      <c r="F75" s="5"/>
      <c r="G75" s="5">
        <f t="shared" si="8"/>
        <v>0</v>
      </c>
      <c r="H75" s="4">
        <f t="shared" si="9"/>
        <v>0</v>
      </c>
      <c r="I75" s="1" t="e">
        <f t="shared" si="10"/>
        <v>#DIV/0!</v>
      </c>
      <c r="J75" s="2"/>
      <c r="L75" s="43"/>
    </row>
    <row r="76" spans="1:12" ht="31.5" hidden="1">
      <c r="A76" s="20" t="s">
        <v>300</v>
      </c>
      <c r="B76" s="52" t="s">
        <v>301</v>
      </c>
      <c r="C76" s="21" t="s">
        <v>404</v>
      </c>
      <c r="D76" s="1"/>
      <c r="E76" s="1">
        <v>70</v>
      </c>
      <c r="F76" s="5"/>
      <c r="G76" s="5">
        <f t="shared" si="8"/>
        <v>0</v>
      </c>
      <c r="H76" s="4">
        <f t="shared" si="9"/>
        <v>0</v>
      </c>
      <c r="I76" s="1" t="e">
        <f t="shared" si="10"/>
        <v>#DIV/0!</v>
      </c>
      <c r="J76" s="2"/>
      <c r="L76" s="43"/>
    </row>
    <row r="77" spans="1:12" ht="31.5" hidden="1">
      <c r="A77" s="20" t="s">
        <v>300</v>
      </c>
      <c r="B77" s="52" t="s">
        <v>301</v>
      </c>
      <c r="C77" s="21" t="s">
        <v>403</v>
      </c>
      <c r="D77" s="1"/>
      <c r="E77" s="1">
        <v>40</v>
      </c>
      <c r="F77" s="5"/>
      <c r="G77" s="5">
        <f t="shared" si="8"/>
        <v>0</v>
      </c>
      <c r="H77" s="4">
        <f t="shared" si="9"/>
        <v>0</v>
      </c>
      <c r="I77" s="1" t="e">
        <f t="shared" si="10"/>
        <v>#DIV/0!</v>
      </c>
      <c r="J77" s="2"/>
      <c r="L77" s="43"/>
    </row>
    <row r="78" spans="1:12" ht="15.75" hidden="1">
      <c r="A78" s="20" t="s">
        <v>300</v>
      </c>
      <c r="B78" s="52" t="s">
        <v>301</v>
      </c>
      <c r="C78" s="21" t="s">
        <v>378</v>
      </c>
      <c r="D78" s="1"/>
      <c r="E78" s="1">
        <v>6</v>
      </c>
      <c r="F78" s="5"/>
      <c r="G78" s="5">
        <f t="shared" si="8"/>
        <v>0</v>
      </c>
      <c r="H78" s="4">
        <f t="shared" si="9"/>
        <v>0</v>
      </c>
      <c r="I78" s="1" t="e">
        <f t="shared" si="10"/>
        <v>#DIV/0!</v>
      </c>
      <c r="J78" s="2"/>
      <c r="L78" s="43"/>
    </row>
    <row r="79" spans="1:12" ht="20.25" customHeight="1" hidden="1">
      <c r="A79" s="20" t="s">
        <v>300</v>
      </c>
      <c r="B79" s="52" t="s">
        <v>301</v>
      </c>
      <c r="C79" s="3" t="s">
        <v>405</v>
      </c>
      <c r="D79" s="1"/>
      <c r="E79" s="1">
        <v>20</v>
      </c>
      <c r="F79" s="5"/>
      <c r="G79" s="5">
        <f t="shared" si="8"/>
        <v>0</v>
      </c>
      <c r="H79" s="4">
        <f t="shared" si="9"/>
        <v>0</v>
      </c>
      <c r="I79" s="1" t="e">
        <f t="shared" si="10"/>
        <v>#DIV/0!</v>
      </c>
      <c r="J79" s="2"/>
      <c r="L79" s="41"/>
    </row>
    <row r="80" spans="1:12" ht="47.25">
      <c r="A80" s="20"/>
      <c r="B80" s="52" t="s">
        <v>511</v>
      </c>
      <c r="C80" s="3" t="s">
        <v>62</v>
      </c>
      <c r="D80" s="1">
        <v>20</v>
      </c>
      <c r="E80" s="1"/>
      <c r="F80" s="5">
        <v>0.92426</v>
      </c>
      <c r="G80" s="5"/>
      <c r="H80" s="4">
        <f t="shared" si="9"/>
        <v>-19.07574</v>
      </c>
      <c r="I80" s="1">
        <f t="shared" si="10"/>
        <v>4.6213</v>
      </c>
      <c r="J80" s="2"/>
      <c r="L80" s="41"/>
    </row>
    <row r="81" spans="1:12" ht="47.25">
      <c r="A81" s="20"/>
      <c r="B81" s="52" t="s">
        <v>511</v>
      </c>
      <c r="C81" s="3" t="s">
        <v>63</v>
      </c>
      <c r="D81" s="1">
        <v>5</v>
      </c>
      <c r="E81" s="1"/>
      <c r="F81" s="5">
        <v>0</v>
      </c>
      <c r="G81" s="5"/>
      <c r="H81" s="4">
        <f>F81-D81</f>
        <v>-5</v>
      </c>
      <c r="I81" s="1">
        <f>F81/D81*100</f>
        <v>0</v>
      </c>
      <c r="J81" s="2"/>
      <c r="L81" s="41"/>
    </row>
    <row r="82" spans="1:12" ht="31.5" hidden="1">
      <c r="A82" s="20" t="s">
        <v>298</v>
      </c>
      <c r="B82" s="115" t="s">
        <v>299</v>
      </c>
      <c r="C82" s="116" t="s">
        <v>470</v>
      </c>
      <c r="D82" s="117">
        <v>0</v>
      </c>
      <c r="E82" s="117">
        <v>2.4</v>
      </c>
      <c r="F82" s="114">
        <v>0</v>
      </c>
      <c r="G82" s="114">
        <f>F82-L79</f>
        <v>0</v>
      </c>
      <c r="H82" s="114">
        <f aca="true" t="shared" si="11" ref="H82:H118">F82-D82</f>
        <v>0</v>
      </c>
      <c r="I82" s="117" t="e">
        <f aca="true" t="shared" si="12" ref="I82:I88">F82/D82*100</f>
        <v>#DIV/0!</v>
      </c>
      <c r="J82" s="2"/>
      <c r="L82" s="41"/>
    </row>
    <row r="83" spans="1:12" ht="31.5">
      <c r="A83" s="20" t="s">
        <v>300</v>
      </c>
      <c r="B83" s="52" t="s">
        <v>330</v>
      </c>
      <c r="C83" s="21" t="s">
        <v>522</v>
      </c>
      <c r="D83" s="6">
        <v>57.2</v>
      </c>
      <c r="E83" s="6">
        <v>38.3</v>
      </c>
      <c r="F83" s="5">
        <v>9.3</v>
      </c>
      <c r="G83" s="5">
        <f t="shared" si="8"/>
        <v>9.3</v>
      </c>
      <c r="H83" s="4">
        <f t="shared" si="11"/>
        <v>-47.900000000000006</v>
      </c>
      <c r="I83" s="1">
        <f t="shared" si="12"/>
        <v>16.25874125874126</v>
      </c>
      <c r="J83" s="2"/>
      <c r="L83" s="41"/>
    </row>
    <row r="84" spans="1:12" ht="63" hidden="1">
      <c r="A84" s="20"/>
      <c r="B84" s="52" t="s">
        <v>330</v>
      </c>
      <c r="C84" s="21" t="s">
        <v>496</v>
      </c>
      <c r="D84" s="1">
        <v>0</v>
      </c>
      <c r="E84" s="1"/>
      <c r="F84" s="4">
        <v>0</v>
      </c>
      <c r="G84" s="5"/>
      <c r="H84" s="4">
        <f t="shared" si="11"/>
        <v>0</v>
      </c>
      <c r="I84" s="1" t="e">
        <f t="shared" si="12"/>
        <v>#DIV/0!</v>
      </c>
      <c r="J84" s="2"/>
      <c r="L84" s="41"/>
    </row>
    <row r="85" spans="1:12" ht="31.5">
      <c r="A85" s="20" t="s">
        <v>300</v>
      </c>
      <c r="B85" s="115" t="s">
        <v>330</v>
      </c>
      <c r="C85" s="116" t="s">
        <v>8</v>
      </c>
      <c r="D85" s="117">
        <v>24</v>
      </c>
      <c r="E85" s="117"/>
      <c r="F85" s="114">
        <v>7.2</v>
      </c>
      <c r="G85" s="114"/>
      <c r="H85" s="114">
        <f t="shared" si="11"/>
        <v>-16.8</v>
      </c>
      <c r="I85" s="117">
        <f t="shared" si="12"/>
        <v>30</v>
      </c>
      <c r="J85" s="2"/>
      <c r="L85" s="41"/>
    </row>
    <row r="86" spans="1:12" ht="17.25" customHeight="1">
      <c r="A86" s="20" t="s">
        <v>300</v>
      </c>
      <c r="B86" s="129" t="s">
        <v>408</v>
      </c>
      <c r="C86" s="124" t="s">
        <v>443</v>
      </c>
      <c r="D86" s="117">
        <v>17</v>
      </c>
      <c r="E86" s="117">
        <v>5.1</v>
      </c>
      <c r="F86" s="114">
        <v>3.31587</v>
      </c>
      <c r="G86" s="114">
        <f>F86-L83</f>
        <v>3.31587</v>
      </c>
      <c r="H86" s="114">
        <f t="shared" si="11"/>
        <v>-13.68413</v>
      </c>
      <c r="I86" s="117">
        <f t="shared" si="12"/>
        <v>19.505117647058825</v>
      </c>
      <c r="J86" s="2"/>
      <c r="L86" s="41"/>
    </row>
    <row r="87" spans="1:12" ht="67.5" customHeight="1">
      <c r="A87" s="22" t="s">
        <v>296</v>
      </c>
      <c r="B87" s="80" t="s">
        <v>512</v>
      </c>
      <c r="C87" s="81" t="s">
        <v>9</v>
      </c>
      <c r="D87" s="76">
        <v>25.75905</v>
      </c>
      <c r="E87" s="76">
        <v>301.4</v>
      </c>
      <c r="F87" s="75">
        <v>25.75905</v>
      </c>
      <c r="G87" s="75">
        <f t="shared" si="8"/>
        <v>25.75905</v>
      </c>
      <c r="H87" s="75">
        <f t="shared" si="11"/>
        <v>0</v>
      </c>
      <c r="I87" s="76">
        <f t="shared" si="12"/>
        <v>100</v>
      </c>
      <c r="J87" s="2"/>
      <c r="L87" s="2"/>
    </row>
    <row r="88" spans="1:12" ht="68.25" customHeight="1">
      <c r="A88" s="22" t="s">
        <v>296</v>
      </c>
      <c r="B88" s="129" t="s">
        <v>512</v>
      </c>
      <c r="C88" s="127" t="s">
        <v>10</v>
      </c>
      <c r="D88" s="117">
        <v>2248.3</v>
      </c>
      <c r="E88" s="117"/>
      <c r="F88" s="114">
        <v>413.06766</v>
      </c>
      <c r="G88" s="114"/>
      <c r="H88" s="114">
        <f>F88-D88</f>
        <v>-1835.2323400000002</v>
      </c>
      <c r="I88" s="117">
        <f t="shared" si="12"/>
        <v>18.37244406885202</v>
      </c>
      <c r="J88" s="2"/>
      <c r="L88" s="2"/>
    </row>
    <row r="89" spans="1:12" ht="15.75">
      <c r="A89" s="20" t="s">
        <v>296</v>
      </c>
      <c r="B89" s="78" t="s">
        <v>444</v>
      </c>
      <c r="C89" s="74" t="s">
        <v>445</v>
      </c>
      <c r="D89" s="76">
        <f aca="true" t="shared" si="13" ref="D89:I89">SUM(D90:D95)</f>
        <v>161.47328</v>
      </c>
      <c r="E89" s="76">
        <f t="shared" si="13"/>
        <v>163.6</v>
      </c>
      <c r="F89" s="76">
        <f t="shared" si="13"/>
        <v>28.53635</v>
      </c>
      <c r="G89" s="76">
        <f t="shared" si="13"/>
        <v>0</v>
      </c>
      <c r="H89" s="76">
        <f t="shared" si="13"/>
        <v>-132.93693000000002</v>
      </c>
      <c r="I89" s="76" t="e">
        <f t="shared" si="13"/>
        <v>#DIV/0!</v>
      </c>
      <c r="J89" s="2"/>
      <c r="L89" s="41"/>
    </row>
    <row r="90" spans="1:12" ht="33" customHeight="1" hidden="1">
      <c r="A90" s="20" t="s">
        <v>296</v>
      </c>
      <c r="B90" s="52" t="s">
        <v>358</v>
      </c>
      <c r="C90" s="21" t="s">
        <v>11</v>
      </c>
      <c r="D90" s="1"/>
      <c r="E90" s="1">
        <v>124.6</v>
      </c>
      <c r="F90" s="4"/>
      <c r="G90" s="5">
        <f>F90-L89</f>
        <v>0</v>
      </c>
      <c r="H90" s="4">
        <f t="shared" si="11"/>
        <v>0</v>
      </c>
      <c r="I90" s="1" t="e">
        <f aca="true" t="shared" si="14" ref="I90:I102">F90/D90*100</f>
        <v>#DIV/0!</v>
      </c>
      <c r="J90" s="2"/>
      <c r="L90" s="41"/>
    </row>
    <row r="91" spans="1:12" ht="47.25" hidden="1">
      <c r="A91" s="20" t="s">
        <v>296</v>
      </c>
      <c r="B91" s="52" t="s">
        <v>337</v>
      </c>
      <c r="C91" s="21" t="s">
        <v>500</v>
      </c>
      <c r="D91" s="1">
        <v>0</v>
      </c>
      <c r="E91" s="1">
        <v>22</v>
      </c>
      <c r="F91" s="4">
        <v>0</v>
      </c>
      <c r="G91" s="5">
        <f>F91-L90</f>
        <v>0</v>
      </c>
      <c r="H91" s="4">
        <f t="shared" si="11"/>
        <v>0</v>
      </c>
      <c r="I91" s="1" t="e">
        <f t="shared" si="14"/>
        <v>#DIV/0!</v>
      </c>
      <c r="J91" s="2"/>
      <c r="L91" s="41"/>
    </row>
    <row r="92" spans="1:12" ht="44.25" customHeight="1" hidden="1">
      <c r="A92" s="20" t="s">
        <v>296</v>
      </c>
      <c r="B92" s="52" t="s">
        <v>359</v>
      </c>
      <c r="C92" s="21" t="s">
        <v>500</v>
      </c>
      <c r="D92" s="1">
        <v>0</v>
      </c>
      <c r="E92" s="1">
        <v>17</v>
      </c>
      <c r="F92" s="4">
        <v>0</v>
      </c>
      <c r="G92" s="5">
        <f>F92-L91</f>
        <v>0</v>
      </c>
      <c r="H92" s="4">
        <f>F92-D92</f>
        <v>0</v>
      </c>
      <c r="I92" s="1" t="e">
        <f t="shared" si="14"/>
        <v>#DIV/0!</v>
      </c>
      <c r="J92" s="2"/>
      <c r="L92" s="2"/>
    </row>
    <row r="93" spans="1:12" ht="48.75" customHeight="1">
      <c r="A93" s="20"/>
      <c r="B93" s="52" t="s">
        <v>359</v>
      </c>
      <c r="C93" s="21" t="s">
        <v>64</v>
      </c>
      <c r="D93" s="1">
        <v>40.47328</v>
      </c>
      <c r="E93" s="1"/>
      <c r="F93" s="4">
        <v>9.47328</v>
      </c>
      <c r="G93" s="5"/>
      <c r="H93" s="4">
        <f>F93-D93</f>
        <v>-31</v>
      </c>
      <c r="I93" s="1">
        <f t="shared" si="14"/>
        <v>23.406257165221103</v>
      </c>
      <c r="J93" s="2"/>
      <c r="L93" s="2"/>
    </row>
    <row r="94" spans="1:12" ht="64.5" customHeight="1">
      <c r="A94" s="20" t="s">
        <v>296</v>
      </c>
      <c r="B94" s="52" t="s">
        <v>359</v>
      </c>
      <c r="C94" s="7" t="s">
        <v>65</v>
      </c>
      <c r="D94" s="1">
        <v>4</v>
      </c>
      <c r="E94" s="1"/>
      <c r="F94" s="4">
        <v>0</v>
      </c>
      <c r="G94" s="5"/>
      <c r="H94" s="4">
        <f t="shared" si="11"/>
        <v>-4</v>
      </c>
      <c r="I94" s="1">
        <f t="shared" si="14"/>
        <v>0</v>
      </c>
      <c r="J94" s="2"/>
      <c r="L94" s="2"/>
    </row>
    <row r="95" spans="1:12" ht="50.25" customHeight="1">
      <c r="A95" s="20"/>
      <c r="B95" s="52" t="s">
        <v>519</v>
      </c>
      <c r="C95" s="21" t="s">
        <v>12</v>
      </c>
      <c r="D95" s="1">
        <v>117</v>
      </c>
      <c r="E95" s="1"/>
      <c r="F95" s="4">
        <v>19.06307</v>
      </c>
      <c r="G95" s="5"/>
      <c r="H95" s="4">
        <f t="shared" si="11"/>
        <v>-97.93693</v>
      </c>
      <c r="I95" s="1">
        <f t="shared" si="14"/>
        <v>16.293222222222223</v>
      </c>
      <c r="J95" s="2"/>
      <c r="L95" s="2"/>
    </row>
    <row r="96" spans="1:12" ht="15.75">
      <c r="A96" s="20"/>
      <c r="B96" s="73" t="s">
        <v>302</v>
      </c>
      <c r="C96" s="74" t="s">
        <v>13</v>
      </c>
      <c r="D96" s="76">
        <f>SUM(D97:D101)</f>
        <v>1479.8</v>
      </c>
      <c r="E96" s="76">
        <f>SUM(E97:E101)</f>
        <v>661.9</v>
      </c>
      <c r="F96" s="76">
        <f>SUM(F97:F101)</f>
        <v>338.02823</v>
      </c>
      <c r="G96" s="76">
        <f>SUM(G97:G101)</f>
        <v>313.11751</v>
      </c>
      <c r="H96" s="75">
        <f t="shared" si="11"/>
        <v>-1141.7717699999998</v>
      </c>
      <c r="I96" s="76">
        <f t="shared" si="14"/>
        <v>22.842832139478308</v>
      </c>
      <c r="J96" s="2"/>
      <c r="L96" s="2"/>
    </row>
    <row r="97" spans="1:12" ht="65.25" customHeight="1">
      <c r="A97" s="20" t="s">
        <v>303</v>
      </c>
      <c r="B97" s="52" t="s">
        <v>304</v>
      </c>
      <c r="C97" s="21" t="s">
        <v>14</v>
      </c>
      <c r="D97" s="1">
        <v>1246.8</v>
      </c>
      <c r="E97" s="1">
        <v>392.3</v>
      </c>
      <c r="F97" s="1">
        <v>285.79945</v>
      </c>
      <c r="G97" s="5">
        <f>F97-L96</f>
        <v>285.79945</v>
      </c>
      <c r="H97" s="4">
        <f t="shared" si="11"/>
        <v>-961.00055</v>
      </c>
      <c r="I97" s="1">
        <f t="shared" si="14"/>
        <v>22.922637953160088</v>
      </c>
      <c r="J97" s="2"/>
      <c r="L97" s="41"/>
    </row>
    <row r="98" spans="1:12" ht="79.5" customHeight="1">
      <c r="A98" s="20" t="s">
        <v>303</v>
      </c>
      <c r="B98" s="52" t="s">
        <v>513</v>
      </c>
      <c r="C98" s="7" t="s">
        <v>15</v>
      </c>
      <c r="D98" s="1">
        <v>103</v>
      </c>
      <c r="E98" s="1"/>
      <c r="F98" s="1">
        <v>24.91072</v>
      </c>
      <c r="G98" s="5"/>
      <c r="H98" s="4">
        <f>F98-D98</f>
        <v>-78.08928</v>
      </c>
      <c r="I98" s="1">
        <f t="shared" si="14"/>
        <v>24.18516504854369</v>
      </c>
      <c r="J98" s="2"/>
      <c r="L98" s="41"/>
    </row>
    <row r="99" spans="1:12" ht="48" customHeight="1">
      <c r="A99" s="20" t="s">
        <v>295</v>
      </c>
      <c r="B99" s="52" t="s">
        <v>305</v>
      </c>
      <c r="C99" s="7" t="s">
        <v>521</v>
      </c>
      <c r="D99" s="1">
        <v>36.4</v>
      </c>
      <c r="E99" s="1">
        <v>3.4</v>
      </c>
      <c r="F99" s="4">
        <v>6.83265</v>
      </c>
      <c r="G99" s="5">
        <f>F99-L97</f>
        <v>6.83265</v>
      </c>
      <c r="H99" s="4">
        <f t="shared" si="11"/>
        <v>-29.567349999999998</v>
      </c>
      <c r="I99" s="1">
        <f t="shared" si="14"/>
        <v>18.771016483516483</v>
      </c>
      <c r="J99" s="2"/>
      <c r="L99" s="2"/>
    </row>
    <row r="100" spans="1:12" ht="79.5" customHeight="1">
      <c r="A100" s="20" t="s">
        <v>293</v>
      </c>
      <c r="B100" s="52" t="s">
        <v>306</v>
      </c>
      <c r="C100" s="3" t="s">
        <v>16</v>
      </c>
      <c r="D100" s="1">
        <v>93.6</v>
      </c>
      <c r="E100" s="1">
        <v>32.8</v>
      </c>
      <c r="F100" s="1">
        <v>20.48541</v>
      </c>
      <c r="G100" s="5">
        <f>F100-L99</f>
        <v>20.48541</v>
      </c>
      <c r="H100" s="4">
        <f t="shared" si="11"/>
        <v>-73.11458999999999</v>
      </c>
      <c r="I100" s="1">
        <f t="shared" si="14"/>
        <v>21.886121794871798</v>
      </c>
      <c r="J100" s="2"/>
      <c r="L100" s="43"/>
    </row>
    <row r="101" spans="1:12" ht="31.5" hidden="1">
      <c r="A101" s="20" t="s">
        <v>300</v>
      </c>
      <c r="B101" s="52" t="s">
        <v>307</v>
      </c>
      <c r="C101" s="3" t="s">
        <v>471</v>
      </c>
      <c r="D101" s="1">
        <v>0</v>
      </c>
      <c r="E101" s="1">
        <v>233.4</v>
      </c>
      <c r="F101" s="5">
        <v>0</v>
      </c>
      <c r="G101" s="5">
        <f>F101-L100</f>
        <v>0</v>
      </c>
      <c r="H101" s="4">
        <f t="shared" si="11"/>
        <v>0</v>
      </c>
      <c r="I101" s="1" t="e">
        <f t="shared" si="14"/>
        <v>#DIV/0!</v>
      </c>
      <c r="J101" s="2"/>
      <c r="L101" s="43"/>
    </row>
    <row r="102" spans="1:12" ht="15.75">
      <c r="A102" s="20"/>
      <c r="B102" s="73" t="s">
        <v>308</v>
      </c>
      <c r="C102" s="74" t="s">
        <v>445</v>
      </c>
      <c r="D102" s="76">
        <f>D103+D104+D105</f>
        <v>2371.9</v>
      </c>
      <c r="E102" s="76">
        <f>E103+E104+E105</f>
        <v>409.4</v>
      </c>
      <c r="F102" s="76">
        <f>F103+F104+F105</f>
        <v>595.89593</v>
      </c>
      <c r="G102" s="83">
        <f>G103+G104+G105</f>
        <v>593.35793</v>
      </c>
      <c r="H102" s="75">
        <f t="shared" si="11"/>
        <v>-1776.00407</v>
      </c>
      <c r="I102" s="76">
        <f t="shared" si="14"/>
        <v>25.123147265904972</v>
      </c>
      <c r="J102" s="2"/>
      <c r="L102" s="41"/>
    </row>
    <row r="103" spans="1:12" ht="31.5">
      <c r="A103" s="20" t="s">
        <v>298</v>
      </c>
      <c r="B103" s="115" t="s">
        <v>308</v>
      </c>
      <c r="C103" s="116" t="s">
        <v>424</v>
      </c>
      <c r="D103" s="117">
        <v>2365.5</v>
      </c>
      <c r="E103" s="117">
        <v>409.4</v>
      </c>
      <c r="F103" s="114">
        <v>593.35793</v>
      </c>
      <c r="G103" s="114">
        <f>F103-L102</f>
        <v>593.35793</v>
      </c>
      <c r="H103" s="114">
        <f t="shared" si="11"/>
        <v>-1772.1420699999999</v>
      </c>
      <c r="I103" s="117">
        <f aca="true" t="shared" si="15" ref="I103:I147">F103/D103*100</f>
        <v>25.083827097865147</v>
      </c>
      <c r="J103" s="2"/>
      <c r="L103" s="41"/>
    </row>
    <row r="104" spans="1:12" ht="47.25">
      <c r="A104" s="20"/>
      <c r="B104" s="115" t="s">
        <v>463</v>
      </c>
      <c r="C104" s="116" t="s">
        <v>479</v>
      </c>
      <c r="D104" s="117">
        <v>5.5</v>
      </c>
      <c r="E104" s="117"/>
      <c r="F104" s="114">
        <v>2.538</v>
      </c>
      <c r="G104" s="114"/>
      <c r="H104" s="114">
        <f t="shared" si="11"/>
        <v>-2.962</v>
      </c>
      <c r="I104" s="117">
        <f t="shared" si="15"/>
        <v>46.14545454545454</v>
      </c>
      <c r="J104" s="2"/>
      <c r="L104" s="41"/>
    </row>
    <row r="105" spans="1:12" ht="19.5" customHeight="1">
      <c r="A105" s="20"/>
      <c r="B105" s="115" t="s">
        <v>464</v>
      </c>
      <c r="C105" s="116" t="s">
        <v>480</v>
      </c>
      <c r="D105" s="117">
        <v>0.9</v>
      </c>
      <c r="E105" s="117"/>
      <c r="F105" s="114">
        <v>0</v>
      </c>
      <c r="G105" s="114"/>
      <c r="H105" s="114">
        <f t="shared" si="11"/>
        <v>-0.9</v>
      </c>
      <c r="I105" s="117">
        <f t="shared" si="15"/>
        <v>0</v>
      </c>
      <c r="J105" s="2" t="s">
        <v>366</v>
      </c>
      <c r="L105" s="2"/>
    </row>
    <row r="106" spans="1:12" ht="16.5" customHeight="1">
      <c r="A106" s="22" t="s">
        <v>409</v>
      </c>
      <c r="B106" s="82" t="s">
        <v>309</v>
      </c>
      <c r="C106" s="77" t="s">
        <v>17</v>
      </c>
      <c r="D106" s="13">
        <f>SUM(D107:D111)</f>
        <v>4201.1669999999995</v>
      </c>
      <c r="E106" s="13">
        <f>SUM(E107:E111)</f>
        <v>3220.6</v>
      </c>
      <c r="F106" s="13">
        <f>SUM(F107:F111)</f>
        <v>926.33142</v>
      </c>
      <c r="G106" s="13">
        <f>SUM(G107:G111)</f>
        <v>926.33142</v>
      </c>
      <c r="H106" s="70">
        <f t="shared" si="11"/>
        <v>-3274.8355799999995</v>
      </c>
      <c r="I106" s="13">
        <f t="shared" si="15"/>
        <v>22.049383421320794</v>
      </c>
      <c r="J106" s="2" t="s">
        <v>367</v>
      </c>
      <c r="L106" s="41"/>
    </row>
    <row r="107" spans="1:12" ht="63">
      <c r="A107" s="20" t="s">
        <v>310</v>
      </c>
      <c r="B107" s="52" t="s">
        <v>508</v>
      </c>
      <c r="C107" s="7" t="s">
        <v>66</v>
      </c>
      <c r="D107" s="1">
        <v>1.967</v>
      </c>
      <c r="E107" s="1">
        <v>768.1</v>
      </c>
      <c r="F107" s="4">
        <v>1.967</v>
      </c>
      <c r="G107" s="5">
        <f>F107-L106</f>
        <v>1.967</v>
      </c>
      <c r="H107" s="4">
        <f t="shared" si="11"/>
        <v>0</v>
      </c>
      <c r="I107" s="1">
        <f t="shared" si="15"/>
        <v>100</v>
      </c>
      <c r="J107" s="2"/>
      <c r="L107" s="41"/>
    </row>
    <row r="108" spans="1:12" ht="46.5" customHeight="1" hidden="1">
      <c r="A108" s="20" t="s">
        <v>310</v>
      </c>
      <c r="B108" s="52" t="s">
        <v>363</v>
      </c>
      <c r="C108" s="26" t="s">
        <v>18</v>
      </c>
      <c r="D108" s="1"/>
      <c r="E108" s="1">
        <v>852.5</v>
      </c>
      <c r="F108" s="4"/>
      <c r="G108" s="5">
        <f>F108-L107</f>
        <v>0</v>
      </c>
      <c r="H108" s="4">
        <f t="shared" si="11"/>
        <v>0</v>
      </c>
      <c r="I108" s="1" t="e">
        <f t="shared" si="15"/>
        <v>#DIV/0!</v>
      </c>
      <c r="J108" s="2"/>
      <c r="L108" s="41"/>
    </row>
    <row r="109" spans="1:12" ht="47.25" hidden="1">
      <c r="A109" s="20" t="s">
        <v>310</v>
      </c>
      <c r="B109" s="52" t="s">
        <v>363</v>
      </c>
      <c r="C109" s="26" t="s">
        <v>514</v>
      </c>
      <c r="D109" s="1"/>
      <c r="E109" s="1"/>
      <c r="F109" s="4"/>
      <c r="G109" s="5"/>
      <c r="H109" s="4">
        <f>F109-D109</f>
        <v>0</v>
      </c>
      <c r="I109" s="1" t="e">
        <f>F109/D109*100</f>
        <v>#DIV/0!</v>
      </c>
      <c r="J109" s="2"/>
      <c r="L109" s="41"/>
    </row>
    <row r="110" spans="1:12" ht="47.25" hidden="1">
      <c r="A110" s="20" t="s">
        <v>312</v>
      </c>
      <c r="B110" s="52" t="s">
        <v>505</v>
      </c>
      <c r="C110" s="26" t="s">
        <v>502</v>
      </c>
      <c r="D110" s="1"/>
      <c r="E110" s="1">
        <v>0</v>
      </c>
      <c r="F110" s="4"/>
      <c r="G110" s="5">
        <f>F110-L108</f>
        <v>0</v>
      </c>
      <c r="H110" s="4">
        <f t="shared" si="11"/>
        <v>0</v>
      </c>
      <c r="I110" s="1" t="e">
        <f t="shared" si="15"/>
        <v>#DIV/0!</v>
      </c>
      <c r="J110" s="2"/>
      <c r="L110" s="41"/>
    </row>
    <row r="111" spans="1:12" ht="15.75">
      <c r="A111" s="20" t="s">
        <v>312</v>
      </c>
      <c r="B111" s="52" t="s">
        <v>313</v>
      </c>
      <c r="C111" s="23" t="s">
        <v>377</v>
      </c>
      <c r="D111" s="1">
        <v>4199.2</v>
      </c>
      <c r="E111" s="1">
        <v>1600</v>
      </c>
      <c r="F111" s="4">
        <v>924.36442</v>
      </c>
      <c r="G111" s="5">
        <f>F111-L110</f>
        <v>924.36442</v>
      </c>
      <c r="H111" s="4">
        <f t="shared" si="11"/>
        <v>-3274.83558</v>
      </c>
      <c r="I111" s="1">
        <f t="shared" si="15"/>
        <v>22.01286959420842</v>
      </c>
      <c r="J111" s="2"/>
      <c r="L111" s="2"/>
    </row>
    <row r="112" spans="1:12" ht="15.75">
      <c r="A112" s="22" t="s">
        <v>314</v>
      </c>
      <c r="B112" s="82" t="s">
        <v>327</v>
      </c>
      <c r="C112" s="77" t="s">
        <v>19</v>
      </c>
      <c r="D112" s="13">
        <f>SUM(D113:D118)</f>
        <v>2673.9</v>
      </c>
      <c r="E112" s="13">
        <f>SUM(E113:E118)</f>
        <v>970.5999999999999</v>
      </c>
      <c r="F112" s="13">
        <f>SUM(F113:F118)</f>
        <v>684.96566</v>
      </c>
      <c r="G112" s="13" t="e">
        <f>SUM(G113:G118)</f>
        <v>#REF!</v>
      </c>
      <c r="H112" s="70">
        <f t="shared" si="11"/>
        <v>-1988.9343400000002</v>
      </c>
      <c r="I112" s="13">
        <f t="shared" si="15"/>
        <v>25.616726878342494</v>
      </c>
      <c r="J112" s="2"/>
      <c r="L112" s="41"/>
    </row>
    <row r="113" spans="1:12" ht="15.75">
      <c r="A113" s="20" t="s">
        <v>314</v>
      </c>
      <c r="B113" s="52" t="s">
        <v>446</v>
      </c>
      <c r="C113" s="21" t="s">
        <v>449</v>
      </c>
      <c r="D113" s="1">
        <v>405.288</v>
      </c>
      <c r="E113" s="1">
        <v>123.4</v>
      </c>
      <c r="F113" s="4">
        <v>91.21761</v>
      </c>
      <c r="G113" s="5">
        <f aca="true" t="shared" si="16" ref="G113:G118">F113-L112</f>
        <v>91.21761</v>
      </c>
      <c r="H113" s="4">
        <f t="shared" si="11"/>
        <v>-314.07039000000003</v>
      </c>
      <c r="I113" s="1">
        <f t="shared" si="15"/>
        <v>22.506861787173563</v>
      </c>
      <c r="J113" s="2"/>
      <c r="L113" s="41"/>
    </row>
    <row r="114" spans="1:12" ht="15.75">
      <c r="A114" s="20" t="s">
        <v>314</v>
      </c>
      <c r="B114" s="52" t="s">
        <v>447</v>
      </c>
      <c r="C114" s="21" t="s">
        <v>451</v>
      </c>
      <c r="D114" s="1">
        <v>257.488</v>
      </c>
      <c r="E114" s="1">
        <v>86.6</v>
      </c>
      <c r="F114" s="4">
        <v>60.27068</v>
      </c>
      <c r="G114" s="5">
        <f t="shared" si="16"/>
        <v>60.27068</v>
      </c>
      <c r="H114" s="4">
        <f t="shared" si="11"/>
        <v>-197.21732</v>
      </c>
      <c r="I114" s="1">
        <f t="shared" si="15"/>
        <v>23.407180140433727</v>
      </c>
      <c r="J114" s="2"/>
      <c r="L114" s="41"/>
    </row>
    <row r="115" spans="1:12" ht="18" customHeight="1">
      <c r="A115" s="20" t="s">
        <v>314</v>
      </c>
      <c r="B115" s="52" t="s">
        <v>448</v>
      </c>
      <c r="C115" s="21" t="s">
        <v>450</v>
      </c>
      <c r="D115" s="1">
        <v>1632.416</v>
      </c>
      <c r="E115" s="1">
        <v>581.9</v>
      </c>
      <c r="F115" s="4">
        <v>440.38313</v>
      </c>
      <c r="G115" s="5" t="e">
        <f>F115-#REF!</f>
        <v>#REF!</v>
      </c>
      <c r="H115" s="4">
        <f t="shared" si="11"/>
        <v>-1192.03287</v>
      </c>
      <c r="I115" s="1">
        <f t="shared" si="15"/>
        <v>26.97738382863192</v>
      </c>
      <c r="J115" s="2"/>
      <c r="L115" s="41"/>
    </row>
    <row r="116" spans="1:12" ht="63" hidden="1">
      <c r="A116" s="20" t="s">
        <v>354</v>
      </c>
      <c r="B116" s="52" t="s">
        <v>430</v>
      </c>
      <c r="C116" s="21" t="s">
        <v>429</v>
      </c>
      <c r="D116" s="1">
        <v>0</v>
      </c>
      <c r="E116" s="1">
        <v>18.4</v>
      </c>
      <c r="F116" s="4">
        <v>0</v>
      </c>
      <c r="G116" s="5">
        <f t="shared" si="16"/>
        <v>0</v>
      </c>
      <c r="H116" s="4">
        <f t="shared" si="11"/>
        <v>0</v>
      </c>
      <c r="I116" s="1" t="e">
        <f t="shared" si="15"/>
        <v>#DIV/0!</v>
      </c>
      <c r="J116" s="2"/>
      <c r="L116" s="41"/>
    </row>
    <row r="117" spans="1:12" ht="15.75">
      <c r="A117" s="20" t="s">
        <v>314</v>
      </c>
      <c r="B117" s="52" t="s">
        <v>420</v>
      </c>
      <c r="C117" s="21" t="s">
        <v>393</v>
      </c>
      <c r="D117" s="1">
        <v>198.708</v>
      </c>
      <c r="E117" s="1">
        <v>60.3</v>
      </c>
      <c r="F117" s="4">
        <v>46.68534</v>
      </c>
      <c r="G117" s="5">
        <f t="shared" si="16"/>
        <v>46.68534</v>
      </c>
      <c r="H117" s="4">
        <f t="shared" si="11"/>
        <v>-152.02266</v>
      </c>
      <c r="I117" s="1">
        <f t="shared" si="15"/>
        <v>23.494444108943775</v>
      </c>
      <c r="J117" s="2"/>
      <c r="L117" s="41"/>
    </row>
    <row r="118" spans="1:12" ht="50.25" customHeight="1">
      <c r="A118" s="20" t="s">
        <v>421</v>
      </c>
      <c r="B118" s="52" t="s">
        <v>420</v>
      </c>
      <c r="C118" s="21" t="s">
        <v>20</v>
      </c>
      <c r="D118" s="1">
        <v>180</v>
      </c>
      <c r="E118" s="1">
        <v>100</v>
      </c>
      <c r="F118" s="4">
        <v>46.4089</v>
      </c>
      <c r="G118" s="5">
        <f t="shared" si="16"/>
        <v>46.4089</v>
      </c>
      <c r="H118" s="4">
        <f t="shared" si="11"/>
        <v>-133.59109999999998</v>
      </c>
      <c r="I118" s="1">
        <f t="shared" si="15"/>
        <v>25.782722222222226</v>
      </c>
      <c r="J118" s="2"/>
      <c r="L118" s="2"/>
    </row>
    <row r="119" spans="1:12" ht="19.5" customHeight="1">
      <c r="A119" s="20" t="s">
        <v>410</v>
      </c>
      <c r="B119" s="71" t="s">
        <v>364</v>
      </c>
      <c r="C119" s="72" t="s">
        <v>21</v>
      </c>
      <c r="D119" s="13">
        <f>SUM(D120:D123)</f>
        <v>330</v>
      </c>
      <c r="E119" s="13">
        <f>SUM(E120:E123)</f>
        <v>141.2</v>
      </c>
      <c r="F119" s="13">
        <f>SUM(F120:F123)</f>
        <v>58.30965</v>
      </c>
      <c r="G119" s="13">
        <f>SUM(G120:G122)</f>
        <v>0</v>
      </c>
      <c r="H119" s="70">
        <f aca="true" t="shared" si="17" ref="H119:H147">F119-D119</f>
        <v>-271.69035</v>
      </c>
      <c r="I119" s="13">
        <f t="shared" si="15"/>
        <v>17.66959090909091</v>
      </c>
      <c r="J119" s="2"/>
      <c r="L119" s="42"/>
    </row>
    <row r="120" spans="1:12" ht="15" customHeight="1" hidden="1">
      <c r="A120" s="27" t="s">
        <v>335</v>
      </c>
      <c r="B120" s="54" t="s">
        <v>334</v>
      </c>
      <c r="C120" s="7" t="s">
        <v>472</v>
      </c>
      <c r="D120" s="1">
        <v>0</v>
      </c>
      <c r="E120" s="1">
        <v>21</v>
      </c>
      <c r="F120" s="8">
        <v>0</v>
      </c>
      <c r="G120" s="5">
        <f>F120-L119</f>
        <v>0</v>
      </c>
      <c r="H120" s="4">
        <f t="shared" si="17"/>
        <v>0</v>
      </c>
      <c r="I120" s="1" t="e">
        <f t="shared" si="15"/>
        <v>#DIV/0!</v>
      </c>
      <c r="J120" s="2"/>
      <c r="L120" s="42"/>
    </row>
    <row r="121" spans="1:12" ht="23.25" customHeight="1" hidden="1">
      <c r="A121" s="27" t="s">
        <v>375</v>
      </c>
      <c r="B121" s="54" t="s">
        <v>376</v>
      </c>
      <c r="C121" s="7" t="s">
        <v>473</v>
      </c>
      <c r="D121" s="1">
        <v>0</v>
      </c>
      <c r="E121" s="1">
        <v>120.2</v>
      </c>
      <c r="F121" s="8">
        <v>0</v>
      </c>
      <c r="G121" s="5">
        <f>F121-L120</f>
        <v>0</v>
      </c>
      <c r="H121" s="4">
        <f t="shared" si="17"/>
        <v>0</v>
      </c>
      <c r="I121" s="1" t="e">
        <f t="shared" si="15"/>
        <v>#DIV/0!</v>
      </c>
      <c r="J121" s="2"/>
      <c r="L121" s="41"/>
    </row>
    <row r="122" spans="1:12" ht="31.5" customHeight="1">
      <c r="A122" s="27" t="s">
        <v>375</v>
      </c>
      <c r="B122" s="54" t="s">
        <v>376</v>
      </c>
      <c r="C122" s="7" t="s">
        <v>520</v>
      </c>
      <c r="D122" s="1">
        <v>100</v>
      </c>
      <c r="E122" s="1"/>
      <c r="F122" s="4">
        <v>0</v>
      </c>
      <c r="G122" s="5">
        <f>F122-L121</f>
        <v>0</v>
      </c>
      <c r="H122" s="4">
        <f t="shared" si="17"/>
        <v>-100</v>
      </c>
      <c r="I122" s="1">
        <f t="shared" si="15"/>
        <v>0</v>
      </c>
      <c r="J122" s="2"/>
      <c r="L122" s="2"/>
    </row>
    <row r="123" spans="1:12" ht="47.25">
      <c r="A123" s="27"/>
      <c r="B123" s="54" t="s">
        <v>51</v>
      </c>
      <c r="C123" s="84" t="s">
        <v>67</v>
      </c>
      <c r="D123" s="1">
        <v>230</v>
      </c>
      <c r="E123" s="1"/>
      <c r="F123" s="4">
        <v>58.30965</v>
      </c>
      <c r="G123" s="5"/>
      <c r="H123" s="4">
        <f>F123-D123</f>
        <v>-171.69035</v>
      </c>
      <c r="I123" s="1">
        <f>F123/D123*100</f>
        <v>25.352021739130432</v>
      </c>
      <c r="J123" s="2"/>
      <c r="L123" s="2"/>
    </row>
    <row r="124" spans="1:12" ht="15.75">
      <c r="A124" s="22" t="s">
        <v>315</v>
      </c>
      <c r="B124" s="82" t="s">
        <v>316</v>
      </c>
      <c r="C124" s="77" t="s">
        <v>22</v>
      </c>
      <c r="D124" s="13">
        <f>D126+D127+D125+D128</f>
        <v>1096.5</v>
      </c>
      <c r="E124" s="13">
        <f>E126+E127+E125+E128</f>
        <v>336.9</v>
      </c>
      <c r="F124" s="13">
        <f>F126+F127+F125+F128</f>
        <v>257.29404</v>
      </c>
      <c r="G124" s="13">
        <f>G126+G127</f>
        <v>255.79872</v>
      </c>
      <c r="H124" s="70">
        <f t="shared" si="17"/>
        <v>-839.20596</v>
      </c>
      <c r="I124" s="13">
        <f t="shared" si="15"/>
        <v>23.465028727770175</v>
      </c>
      <c r="J124" s="2"/>
      <c r="L124" s="41"/>
    </row>
    <row r="125" spans="1:12" ht="30" customHeight="1">
      <c r="A125" s="22" t="s">
        <v>315</v>
      </c>
      <c r="B125" s="53" t="s">
        <v>515</v>
      </c>
      <c r="C125" s="59" t="s">
        <v>25</v>
      </c>
      <c r="D125" s="1">
        <v>29.55</v>
      </c>
      <c r="E125" s="1"/>
      <c r="F125" s="1">
        <v>1.49532</v>
      </c>
      <c r="G125" s="1"/>
      <c r="H125" s="4">
        <f>F125-D125</f>
        <v>-28.05468</v>
      </c>
      <c r="I125" s="1">
        <f>F125/D125*100</f>
        <v>5.060304568527918</v>
      </c>
      <c r="J125" s="2"/>
      <c r="L125" s="41"/>
    </row>
    <row r="126" spans="1:12" ht="45" customHeight="1">
      <c r="A126" s="22" t="s">
        <v>315</v>
      </c>
      <c r="B126" s="53" t="s">
        <v>411</v>
      </c>
      <c r="C126" s="7" t="s">
        <v>23</v>
      </c>
      <c r="D126" s="1">
        <v>48.7</v>
      </c>
      <c r="E126" s="1">
        <v>15</v>
      </c>
      <c r="F126" s="4">
        <v>14.81856</v>
      </c>
      <c r="G126" s="5">
        <f>F126-L124</f>
        <v>14.81856</v>
      </c>
      <c r="H126" s="4">
        <f t="shared" si="17"/>
        <v>-33.881440000000005</v>
      </c>
      <c r="I126" s="1">
        <f t="shared" si="15"/>
        <v>30.4282546201232</v>
      </c>
      <c r="J126" s="2"/>
      <c r="L126" s="41"/>
    </row>
    <row r="127" spans="1:12" ht="31.5">
      <c r="A127" s="22" t="s">
        <v>315</v>
      </c>
      <c r="B127" s="53" t="s">
        <v>317</v>
      </c>
      <c r="C127" s="7" t="s">
        <v>425</v>
      </c>
      <c r="D127" s="1">
        <v>976.5</v>
      </c>
      <c r="E127" s="1">
        <v>321.9</v>
      </c>
      <c r="F127" s="4">
        <v>240.98016</v>
      </c>
      <c r="G127" s="5">
        <f>F127-L126</f>
        <v>240.98016</v>
      </c>
      <c r="H127" s="4">
        <f t="shared" si="17"/>
        <v>-735.5198399999999</v>
      </c>
      <c r="I127" s="1">
        <f t="shared" si="15"/>
        <v>24.67794777265745</v>
      </c>
      <c r="J127" s="2"/>
      <c r="L127" s="41"/>
    </row>
    <row r="128" spans="1:12" ht="33" customHeight="1">
      <c r="A128" s="22" t="s">
        <v>315</v>
      </c>
      <c r="B128" s="53" t="s">
        <v>516</v>
      </c>
      <c r="C128" s="59" t="s">
        <v>25</v>
      </c>
      <c r="D128" s="1">
        <v>41.75</v>
      </c>
      <c r="E128" s="1"/>
      <c r="F128" s="4">
        <v>0</v>
      </c>
      <c r="G128" s="5"/>
      <c r="H128" s="4">
        <f>F128-D128</f>
        <v>-41.75</v>
      </c>
      <c r="I128" s="1">
        <f>F128/D128*100</f>
        <v>0</v>
      </c>
      <c r="J128" s="2"/>
      <c r="L128" s="41"/>
    </row>
    <row r="129" spans="1:12" ht="27.75" customHeight="1" hidden="1">
      <c r="A129" s="20" t="s">
        <v>336</v>
      </c>
      <c r="B129" s="52" t="s">
        <v>333</v>
      </c>
      <c r="C129" s="28" t="s">
        <v>495</v>
      </c>
      <c r="D129" s="1"/>
      <c r="E129" s="1"/>
      <c r="F129" s="4"/>
      <c r="G129" s="5">
        <f>F129-L127</f>
        <v>0</v>
      </c>
      <c r="H129" s="4">
        <f>F129-D129</f>
        <v>0</v>
      </c>
      <c r="I129" s="1" t="e">
        <f>F129/D129*100</f>
        <v>#DIV/0!</v>
      </c>
      <c r="J129" s="2"/>
      <c r="L129" s="41"/>
    </row>
    <row r="130" spans="1:12" ht="31.5" hidden="1">
      <c r="A130" s="20" t="s">
        <v>412</v>
      </c>
      <c r="B130" s="52" t="s">
        <v>465</v>
      </c>
      <c r="C130" s="28" t="s">
        <v>466</v>
      </c>
      <c r="D130" s="9">
        <f>D131</f>
        <v>0</v>
      </c>
      <c r="E130" s="9">
        <f>E131</f>
        <v>50</v>
      </c>
      <c r="F130" s="9">
        <f>F131</f>
        <v>0</v>
      </c>
      <c r="G130" s="10">
        <f>G131</f>
        <v>0</v>
      </c>
      <c r="H130" s="4">
        <f>F130-D130</f>
        <v>0</v>
      </c>
      <c r="I130" s="1" t="e">
        <f>F130/D130*100</f>
        <v>#DIV/0!</v>
      </c>
      <c r="J130" s="2"/>
      <c r="L130" s="41"/>
    </row>
    <row r="131" spans="1:12" ht="31.5" hidden="1">
      <c r="A131" s="22" t="s">
        <v>412</v>
      </c>
      <c r="B131" s="53" t="s">
        <v>413</v>
      </c>
      <c r="C131" s="7" t="s">
        <v>474</v>
      </c>
      <c r="D131" s="11"/>
      <c r="E131" s="11">
        <v>50</v>
      </c>
      <c r="F131" s="4"/>
      <c r="G131" s="5">
        <f>F131-L130</f>
        <v>0</v>
      </c>
      <c r="H131" s="4">
        <f>F131-D131</f>
        <v>0</v>
      </c>
      <c r="I131" s="1" t="e">
        <f>F131/D131*100</f>
        <v>#DIV/0!</v>
      </c>
      <c r="J131" s="2"/>
      <c r="L131" s="2"/>
    </row>
    <row r="132" spans="1:12" ht="47.25" hidden="1">
      <c r="A132" s="22" t="s">
        <v>412</v>
      </c>
      <c r="B132" s="53" t="s">
        <v>488</v>
      </c>
      <c r="C132" s="7" t="s">
        <v>490</v>
      </c>
      <c r="D132" s="11"/>
      <c r="E132" s="11"/>
      <c r="F132" s="4"/>
      <c r="G132" s="5"/>
      <c r="H132" s="4">
        <f>F132-D132</f>
        <v>0</v>
      </c>
      <c r="I132" s="1" t="e">
        <f>F132/D132*100</f>
        <v>#DIV/0!</v>
      </c>
      <c r="J132" s="2"/>
      <c r="L132" s="2"/>
    </row>
    <row r="133" spans="1:12" ht="31.5">
      <c r="A133" s="20"/>
      <c r="B133" s="71" t="s">
        <v>360</v>
      </c>
      <c r="C133" s="72" t="s">
        <v>26</v>
      </c>
      <c r="D133" s="13">
        <f>SUM(D134:D138)</f>
        <v>691.0999999999999</v>
      </c>
      <c r="E133" s="13">
        <f>SUM(E134:E138)</f>
        <v>447.1</v>
      </c>
      <c r="F133" s="13">
        <f>SUM(F134:F138)</f>
        <v>83.28422</v>
      </c>
      <c r="G133" s="13">
        <f>SUM(G134:G136)</f>
        <v>83.28422</v>
      </c>
      <c r="H133" s="70">
        <f t="shared" si="17"/>
        <v>-607.8157799999999</v>
      </c>
      <c r="I133" s="13">
        <f t="shared" si="15"/>
        <v>12.050965128056724</v>
      </c>
      <c r="J133" s="2"/>
      <c r="L133" s="41"/>
    </row>
    <row r="134" spans="1:12" ht="63" hidden="1">
      <c r="A134" s="20" t="s">
        <v>318</v>
      </c>
      <c r="B134" s="52" t="s">
        <v>319</v>
      </c>
      <c r="C134" s="7" t="s">
        <v>497</v>
      </c>
      <c r="D134" s="6">
        <v>0</v>
      </c>
      <c r="E134" s="1">
        <v>140</v>
      </c>
      <c r="F134" s="4">
        <v>0</v>
      </c>
      <c r="G134" s="5">
        <f>F134-L133</f>
        <v>0</v>
      </c>
      <c r="H134" s="4">
        <f t="shared" si="17"/>
        <v>0</v>
      </c>
      <c r="I134" s="1" t="e">
        <f t="shared" si="15"/>
        <v>#DIV/0!</v>
      </c>
      <c r="J134" s="2"/>
      <c r="L134" s="41"/>
    </row>
    <row r="135" spans="1:12" ht="33" customHeight="1">
      <c r="A135" s="20" t="s">
        <v>318</v>
      </c>
      <c r="B135" s="115" t="s">
        <v>319</v>
      </c>
      <c r="C135" s="127" t="s">
        <v>475</v>
      </c>
      <c r="D135" s="117">
        <v>389.7</v>
      </c>
      <c r="E135" s="117">
        <v>292.6</v>
      </c>
      <c r="F135" s="114">
        <v>79.25951</v>
      </c>
      <c r="G135" s="114">
        <f>F135-L134</f>
        <v>79.25951</v>
      </c>
      <c r="H135" s="114">
        <f t="shared" si="17"/>
        <v>-310.44048999999995</v>
      </c>
      <c r="I135" s="117">
        <f t="shared" si="15"/>
        <v>20.338596356171415</v>
      </c>
      <c r="J135" s="2"/>
      <c r="L135" s="41"/>
    </row>
    <row r="136" spans="1:12" ht="31.5" customHeight="1">
      <c r="A136" s="20" t="s">
        <v>318</v>
      </c>
      <c r="B136" s="115" t="s">
        <v>382</v>
      </c>
      <c r="C136" s="124" t="s">
        <v>476</v>
      </c>
      <c r="D136" s="117">
        <v>30</v>
      </c>
      <c r="E136" s="117">
        <v>12.5</v>
      </c>
      <c r="F136" s="114">
        <v>4.02471</v>
      </c>
      <c r="G136" s="114">
        <f>F136-L135</f>
        <v>4.02471</v>
      </c>
      <c r="H136" s="114">
        <f t="shared" si="17"/>
        <v>-25.97529</v>
      </c>
      <c r="I136" s="117">
        <f t="shared" si="15"/>
        <v>13.4157</v>
      </c>
      <c r="J136" s="2"/>
      <c r="L136" s="41"/>
    </row>
    <row r="137" spans="1:12" ht="31.5" hidden="1">
      <c r="A137" s="20" t="s">
        <v>320</v>
      </c>
      <c r="B137" s="52" t="s">
        <v>434</v>
      </c>
      <c r="C137" s="3" t="s">
        <v>498</v>
      </c>
      <c r="D137" s="6">
        <v>0</v>
      </c>
      <c r="E137" s="1">
        <v>2</v>
      </c>
      <c r="F137" s="4">
        <v>0</v>
      </c>
      <c r="G137" s="5">
        <f>F137-L136</f>
        <v>0</v>
      </c>
      <c r="H137" s="4">
        <f t="shared" si="17"/>
        <v>0</v>
      </c>
      <c r="I137" s="1" t="e">
        <f t="shared" si="15"/>
        <v>#DIV/0!</v>
      </c>
      <c r="J137" s="2"/>
      <c r="L137" s="41"/>
    </row>
    <row r="138" spans="1:12" ht="63.75" customHeight="1">
      <c r="A138" s="20" t="s">
        <v>318</v>
      </c>
      <c r="B138" s="52" t="s">
        <v>319</v>
      </c>
      <c r="C138" s="3" t="s">
        <v>27</v>
      </c>
      <c r="D138" s="6">
        <v>271.4</v>
      </c>
      <c r="E138" s="1"/>
      <c r="F138" s="4">
        <v>0</v>
      </c>
      <c r="G138" s="5"/>
      <c r="H138" s="4">
        <f t="shared" si="17"/>
        <v>-271.4</v>
      </c>
      <c r="I138" s="1">
        <f t="shared" si="15"/>
        <v>0</v>
      </c>
      <c r="J138" s="2"/>
      <c r="L138" s="41"/>
    </row>
    <row r="139" spans="1:12" ht="31.5">
      <c r="A139" s="20"/>
      <c r="B139" s="71" t="s">
        <v>72</v>
      </c>
      <c r="C139" s="86" t="s">
        <v>53</v>
      </c>
      <c r="D139" s="13">
        <f>D140+D141+D142+D143</f>
        <v>82.90245</v>
      </c>
      <c r="E139" s="13">
        <f>E140+E141+E142+E143</f>
        <v>10</v>
      </c>
      <c r="F139" s="13">
        <f>F140+F141+F142+F143</f>
        <v>72.36451</v>
      </c>
      <c r="G139" s="70"/>
      <c r="H139" s="70">
        <f>F139-D139</f>
        <v>-10.537940000000006</v>
      </c>
      <c r="I139" s="13">
        <f>F139/D139*100</f>
        <v>87.28874719625294</v>
      </c>
      <c r="J139" s="2"/>
      <c r="L139" s="41"/>
    </row>
    <row r="140" spans="1:12" ht="63">
      <c r="A140" s="20"/>
      <c r="B140" s="87" t="s">
        <v>434</v>
      </c>
      <c r="C140" s="84" t="s">
        <v>68</v>
      </c>
      <c r="D140" s="6">
        <v>3.5</v>
      </c>
      <c r="E140" s="6"/>
      <c r="F140" s="5">
        <v>0</v>
      </c>
      <c r="G140" s="5"/>
      <c r="H140" s="5">
        <f>F140-D140</f>
        <v>-3.5</v>
      </c>
      <c r="I140" s="6">
        <f>F140/D140*100</f>
        <v>0</v>
      </c>
      <c r="J140" s="2"/>
      <c r="L140" s="41"/>
    </row>
    <row r="141" spans="1:12" ht="47.25">
      <c r="A141" s="20" t="s">
        <v>320</v>
      </c>
      <c r="B141" s="87" t="s">
        <v>434</v>
      </c>
      <c r="C141" s="84" t="s">
        <v>69</v>
      </c>
      <c r="D141" s="6">
        <v>7.14</v>
      </c>
      <c r="E141" s="6">
        <v>10</v>
      </c>
      <c r="F141" s="5">
        <v>5.10206</v>
      </c>
      <c r="G141" s="5">
        <f>F141-L137</f>
        <v>5.10206</v>
      </c>
      <c r="H141" s="5">
        <f t="shared" si="17"/>
        <v>-2.03794</v>
      </c>
      <c r="I141" s="6">
        <f t="shared" si="15"/>
        <v>71.45742296918768</v>
      </c>
      <c r="J141" s="2"/>
      <c r="L141" s="41"/>
    </row>
    <row r="142" spans="1:12" ht="31.5">
      <c r="A142" s="29" t="s">
        <v>320</v>
      </c>
      <c r="B142" s="87" t="s">
        <v>434</v>
      </c>
      <c r="C142" s="84" t="s">
        <v>70</v>
      </c>
      <c r="D142" s="6">
        <v>67.26245</v>
      </c>
      <c r="E142" s="6"/>
      <c r="F142" s="5">
        <v>67.26245</v>
      </c>
      <c r="G142" s="5"/>
      <c r="H142" s="5">
        <f t="shared" si="17"/>
        <v>0</v>
      </c>
      <c r="I142" s="6">
        <f t="shared" si="15"/>
        <v>100</v>
      </c>
      <c r="J142" s="2"/>
      <c r="L142" s="41"/>
    </row>
    <row r="143" spans="1:12" ht="46.5" customHeight="1">
      <c r="A143" s="29" t="s">
        <v>320</v>
      </c>
      <c r="B143" s="87" t="s">
        <v>48</v>
      </c>
      <c r="C143" s="84" t="s">
        <v>71</v>
      </c>
      <c r="D143" s="6">
        <v>5</v>
      </c>
      <c r="E143" s="6"/>
      <c r="F143" s="5">
        <v>0</v>
      </c>
      <c r="G143" s="5"/>
      <c r="H143" s="5">
        <f t="shared" si="17"/>
        <v>-5</v>
      </c>
      <c r="I143" s="6">
        <f t="shared" si="15"/>
        <v>0</v>
      </c>
      <c r="J143" s="2"/>
      <c r="L143" s="41"/>
    </row>
    <row r="144" spans="1:12" ht="32.25" customHeight="1">
      <c r="A144" s="20" t="s">
        <v>414</v>
      </c>
      <c r="B144" s="71" t="s">
        <v>467</v>
      </c>
      <c r="C144" s="77" t="s">
        <v>28</v>
      </c>
      <c r="D144" s="13">
        <f>D145+D146</f>
        <v>236.6</v>
      </c>
      <c r="E144" s="13">
        <f>E145+E146</f>
        <v>119.7</v>
      </c>
      <c r="F144" s="13">
        <f>F145+F146</f>
        <v>59.518519999999995</v>
      </c>
      <c r="G144" s="70"/>
      <c r="H144" s="70">
        <f t="shared" si="17"/>
        <v>-177.08148</v>
      </c>
      <c r="I144" s="13">
        <f t="shared" si="15"/>
        <v>25.155756551141167</v>
      </c>
      <c r="J144" s="2"/>
      <c r="L144" s="41"/>
    </row>
    <row r="145" spans="1:12" ht="60" customHeight="1">
      <c r="A145" s="20" t="s">
        <v>414</v>
      </c>
      <c r="B145" s="52" t="s">
        <v>340</v>
      </c>
      <c r="C145" s="7" t="s">
        <v>29</v>
      </c>
      <c r="D145" s="1">
        <v>17</v>
      </c>
      <c r="E145" s="1">
        <v>20</v>
      </c>
      <c r="F145" s="4">
        <v>3.25232</v>
      </c>
      <c r="G145" s="5">
        <f>F145-L144</f>
        <v>3.25232</v>
      </c>
      <c r="H145" s="4">
        <f t="shared" si="17"/>
        <v>-13.747679999999999</v>
      </c>
      <c r="I145" s="1">
        <f t="shared" si="15"/>
        <v>19.13129411764706</v>
      </c>
      <c r="J145" s="2"/>
      <c r="L145" s="41"/>
    </row>
    <row r="146" spans="1:12" ht="31.5">
      <c r="A146" s="20" t="s">
        <v>414</v>
      </c>
      <c r="B146" s="52" t="s">
        <v>332</v>
      </c>
      <c r="C146" s="7" t="s">
        <v>477</v>
      </c>
      <c r="D146" s="1">
        <v>219.6</v>
      </c>
      <c r="E146" s="1">
        <v>99.7</v>
      </c>
      <c r="F146" s="4">
        <v>56.2662</v>
      </c>
      <c r="G146" s="5">
        <f>F146-L145</f>
        <v>56.2662</v>
      </c>
      <c r="H146" s="4">
        <f t="shared" si="17"/>
        <v>-163.3338</v>
      </c>
      <c r="I146" s="1">
        <f t="shared" si="15"/>
        <v>25.622131147540983</v>
      </c>
      <c r="J146" s="2"/>
      <c r="L146" s="41"/>
    </row>
    <row r="147" spans="1:12" ht="15" customHeight="1">
      <c r="A147" s="20"/>
      <c r="B147" s="71" t="s">
        <v>468</v>
      </c>
      <c r="C147" s="77" t="s">
        <v>30</v>
      </c>
      <c r="D147" s="13">
        <f>D159+D160+D161+D162+D163+D164+D165</f>
        <v>282</v>
      </c>
      <c r="E147" s="13">
        <f>E159+E160+E161+E162+E163+E164+E165</f>
        <v>0</v>
      </c>
      <c r="F147" s="13">
        <f>F159+F160+F161+F162+F163+F164+F165</f>
        <v>46.42437</v>
      </c>
      <c r="G147" s="13" t="e">
        <f>G148+G149+G150+G151+G154+G155+G159+G160+G165+#REF!+#REF!+#REF!</f>
        <v>#REF!</v>
      </c>
      <c r="H147" s="70">
        <f t="shared" si="17"/>
        <v>-235.57563</v>
      </c>
      <c r="I147" s="13">
        <f t="shared" si="15"/>
        <v>16.46254255319149</v>
      </c>
      <c r="J147" s="2"/>
      <c r="L147" s="41"/>
    </row>
    <row r="148" spans="1:12" ht="13.5" customHeight="1" hidden="1">
      <c r="A148" s="20" t="s">
        <v>321</v>
      </c>
      <c r="B148" s="52" t="s">
        <v>322</v>
      </c>
      <c r="C148" s="21" t="s">
        <v>357</v>
      </c>
      <c r="D148" s="1">
        <v>0</v>
      </c>
      <c r="E148" s="1">
        <v>60</v>
      </c>
      <c r="F148" s="4">
        <v>0</v>
      </c>
      <c r="G148" s="5">
        <f>F148-L147</f>
        <v>0</v>
      </c>
      <c r="H148" s="4">
        <f>F148-D148</f>
        <v>0</v>
      </c>
      <c r="I148" s="1" t="e">
        <f>F148/D148*100</f>
        <v>#DIV/0!</v>
      </c>
      <c r="J148" s="2"/>
      <c r="L148" s="2"/>
    </row>
    <row r="149" spans="1:12" ht="31.5" hidden="1">
      <c r="A149" s="20" t="s">
        <v>321</v>
      </c>
      <c r="B149" s="52" t="s">
        <v>426</v>
      </c>
      <c r="C149" s="7" t="s">
        <v>452</v>
      </c>
      <c r="D149" s="1"/>
      <c r="E149" s="1">
        <v>47.7</v>
      </c>
      <c r="F149" s="1"/>
      <c r="G149" s="5">
        <f>F149-L148</f>
        <v>0</v>
      </c>
      <c r="H149" s="4">
        <f>F149-D149</f>
        <v>0</v>
      </c>
      <c r="I149" s="1"/>
      <c r="J149" s="2"/>
      <c r="L149" s="41"/>
    </row>
    <row r="150" spans="1:12" ht="47.25" hidden="1">
      <c r="A150" s="20" t="s">
        <v>324</v>
      </c>
      <c r="B150" s="52" t="s">
        <v>331</v>
      </c>
      <c r="C150" s="7" t="s">
        <v>478</v>
      </c>
      <c r="D150" s="1">
        <v>0</v>
      </c>
      <c r="E150" s="1">
        <v>558</v>
      </c>
      <c r="F150" s="4"/>
      <c r="G150" s="5">
        <f>F150-L149</f>
        <v>0</v>
      </c>
      <c r="H150" s="4">
        <f>F150-D150</f>
        <v>0</v>
      </c>
      <c r="I150" s="1" t="e">
        <f>F150/D150*100</f>
        <v>#DIV/0!</v>
      </c>
      <c r="J150" s="2"/>
      <c r="L150" s="41"/>
    </row>
    <row r="151" spans="1:12" ht="63" hidden="1">
      <c r="A151" s="22" t="s">
        <v>324</v>
      </c>
      <c r="B151" s="53" t="s">
        <v>331</v>
      </c>
      <c r="C151" s="30" t="s">
        <v>491</v>
      </c>
      <c r="D151" s="1">
        <v>0</v>
      </c>
      <c r="E151" s="1"/>
      <c r="F151" s="4"/>
      <c r="G151" s="5">
        <f>F151-L150</f>
        <v>0</v>
      </c>
      <c r="H151" s="4">
        <f>F151-D151</f>
        <v>0</v>
      </c>
      <c r="I151" s="1" t="e">
        <f>F151/D151*100</f>
        <v>#DIV/0!</v>
      </c>
      <c r="J151" s="2"/>
      <c r="L151" s="2"/>
    </row>
    <row r="152" spans="1:12" ht="31.5" hidden="1">
      <c r="A152" s="20" t="s">
        <v>321</v>
      </c>
      <c r="B152" s="52" t="s">
        <v>323</v>
      </c>
      <c r="C152" s="7" t="s">
        <v>436</v>
      </c>
      <c r="D152" s="1"/>
      <c r="E152" s="1">
        <v>0</v>
      </c>
      <c r="F152" s="1"/>
      <c r="G152" s="5">
        <f>F152-L151</f>
        <v>0</v>
      </c>
      <c r="H152" s="4">
        <f>F152-D152</f>
        <v>0</v>
      </c>
      <c r="I152" s="1" t="e">
        <f>F152/D152*100</f>
        <v>#DIV/0!</v>
      </c>
      <c r="J152" s="2"/>
      <c r="L152" s="2"/>
    </row>
    <row r="153" spans="1:12" ht="15.75" hidden="1">
      <c r="A153" s="29"/>
      <c r="B153" s="55"/>
      <c r="C153" s="7"/>
      <c r="D153" s="12"/>
      <c r="E153" s="12"/>
      <c r="F153" s="12"/>
      <c r="G153" s="8"/>
      <c r="H153" s="8"/>
      <c r="I153" s="12"/>
      <c r="J153" s="2"/>
      <c r="L153" s="2"/>
    </row>
    <row r="154" spans="1:12" ht="47.25" hidden="1">
      <c r="A154" s="20" t="s">
        <v>321</v>
      </c>
      <c r="B154" s="52" t="s">
        <v>323</v>
      </c>
      <c r="C154" s="7" t="s">
        <v>493</v>
      </c>
      <c r="D154" s="6"/>
      <c r="E154" s="1"/>
      <c r="F154" s="1"/>
      <c r="G154" s="5"/>
      <c r="H154" s="4">
        <f aca="true" t="shared" si="18" ref="H154:H169">F154-D154</f>
        <v>0</v>
      </c>
      <c r="I154" s="1" t="e">
        <f aca="true" t="shared" si="19" ref="I154:I169">F154/D154*100</f>
        <v>#DIV/0!</v>
      </c>
      <c r="J154" s="2"/>
      <c r="L154" s="2"/>
    </row>
    <row r="155" spans="1:12" ht="15.75" hidden="1">
      <c r="A155" s="20" t="s">
        <v>321</v>
      </c>
      <c r="B155" s="52" t="s">
        <v>323</v>
      </c>
      <c r="C155" s="7" t="s">
        <v>492</v>
      </c>
      <c r="D155" s="6"/>
      <c r="E155" s="1">
        <v>0.3</v>
      </c>
      <c r="F155" s="1"/>
      <c r="G155" s="5">
        <f>F155-L153</f>
        <v>0</v>
      </c>
      <c r="H155" s="4">
        <f t="shared" si="18"/>
        <v>0</v>
      </c>
      <c r="I155" s="1" t="e">
        <f t="shared" si="19"/>
        <v>#DIV/0!</v>
      </c>
      <c r="J155" s="2"/>
      <c r="L155" s="2"/>
    </row>
    <row r="156" spans="1:12" ht="15.75" hidden="1">
      <c r="A156" s="20" t="s">
        <v>321</v>
      </c>
      <c r="B156" s="52" t="s">
        <v>323</v>
      </c>
      <c r="C156" s="7" t="s">
        <v>453</v>
      </c>
      <c r="D156" s="13">
        <v>0</v>
      </c>
      <c r="E156" s="1">
        <v>2.5</v>
      </c>
      <c r="F156" s="1">
        <v>0</v>
      </c>
      <c r="G156" s="5">
        <f>F156-L155</f>
        <v>0</v>
      </c>
      <c r="H156" s="4">
        <f t="shared" si="18"/>
        <v>0</v>
      </c>
      <c r="I156" s="1" t="e">
        <f t="shared" si="19"/>
        <v>#DIV/0!</v>
      </c>
      <c r="J156" s="2"/>
      <c r="L156" s="2"/>
    </row>
    <row r="157" spans="1:12" ht="31.5" hidden="1">
      <c r="A157" s="20" t="s">
        <v>321</v>
      </c>
      <c r="B157" s="52" t="s">
        <v>323</v>
      </c>
      <c r="C157" s="7" t="s">
        <v>486</v>
      </c>
      <c r="D157" s="6"/>
      <c r="E157" s="1">
        <v>50</v>
      </c>
      <c r="F157" s="1">
        <v>0</v>
      </c>
      <c r="G157" s="5">
        <f>F157-L156</f>
        <v>0</v>
      </c>
      <c r="H157" s="4">
        <f t="shared" si="18"/>
        <v>0</v>
      </c>
      <c r="I157" s="1" t="e">
        <f t="shared" si="19"/>
        <v>#DIV/0!</v>
      </c>
      <c r="J157" s="2"/>
      <c r="L157" s="2"/>
    </row>
    <row r="158" spans="1:12" ht="15" customHeight="1" hidden="1">
      <c r="A158" s="20" t="s">
        <v>321</v>
      </c>
      <c r="B158" s="52" t="s">
        <v>322</v>
      </c>
      <c r="C158" s="7" t="s">
        <v>357</v>
      </c>
      <c r="D158" s="6"/>
      <c r="E158" s="1"/>
      <c r="F158" s="1">
        <v>0</v>
      </c>
      <c r="G158" s="5"/>
      <c r="H158" s="4">
        <f t="shared" si="18"/>
        <v>0</v>
      </c>
      <c r="I158" s="1" t="e">
        <f t="shared" si="19"/>
        <v>#DIV/0!</v>
      </c>
      <c r="J158" s="2"/>
      <c r="L158" s="2"/>
    </row>
    <row r="159" spans="1:12" ht="61.5" customHeight="1">
      <c r="A159" s="20" t="s">
        <v>324</v>
      </c>
      <c r="B159" s="52" t="s">
        <v>469</v>
      </c>
      <c r="C159" s="7" t="s">
        <v>31</v>
      </c>
      <c r="D159" s="6">
        <v>92</v>
      </c>
      <c r="E159" s="1"/>
      <c r="F159" s="1">
        <v>8.6305</v>
      </c>
      <c r="G159" s="5"/>
      <c r="H159" s="4">
        <f t="shared" si="18"/>
        <v>-83.3695</v>
      </c>
      <c r="I159" s="1">
        <f t="shared" si="19"/>
        <v>9.380978260869565</v>
      </c>
      <c r="J159" s="2"/>
      <c r="L159" s="2"/>
    </row>
    <row r="160" spans="1:12" ht="63">
      <c r="A160" s="20" t="s">
        <v>324</v>
      </c>
      <c r="B160" s="52" t="s">
        <v>469</v>
      </c>
      <c r="C160" s="7" t="s">
        <v>73</v>
      </c>
      <c r="D160" s="6">
        <v>15</v>
      </c>
      <c r="E160" s="1"/>
      <c r="F160" s="1">
        <v>2.5</v>
      </c>
      <c r="G160" s="5"/>
      <c r="H160" s="4">
        <f t="shared" si="18"/>
        <v>-12.5</v>
      </c>
      <c r="I160" s="1">
        <f t="shared" si="19"/>
        <v>16.666666666666664</v>
      </c>
      <c r="J160" s="2"/>
      <c r="L160" s="2"/>
    </row>
    <row r="161" spans="1:12" ht="63">
      <c r="A161" s="20"/>
      <c r="B161" s="52" t="s">
        <v>469</v>
      </c>
      <c r="C161" s="7" t="s">
        <v>74</v>
      </c>
      <c r="D161" s="6">
        <v>70</v>
      </c>
      <c r="E161" s="1"/>
      <c r="F161" s="1">
        <v>6.47002</v>
      </c>
      <c r="G161" s="5"/>
      <c r="H161" s="4">
        <f t="shared" si="18"/>
        <v>-63.52998</v>
      </c>
      <c r="I161" s="1">
        <f t="shared" si="19"/>
        <v>9.242885714285714</v>
      </c>
      <c r="J161" s="2"/>
      <c r="L161" s="2"/>
    </row>
    <row r="162" spans="1:12" ht="78.75">
      <c r="A162" s="20"/>
      <c r="B162" s="52" t="s">
        <v>469</v>
      </c>
      <c r="C162" s="7" t="s">
        <v>267</v>
      </c>
      <c r="D162" s="6">
        <v>15</v>
      </c>
      <c r="E162" s="1"/>
      <c r="F162" s="1">
        <v>2.5</v>
      </c>
      <c r="G162" s="5"/>
      <c r="H162" s="4">
        <f t="shared" si="18"/>
        <v>-12.5</v>
      </c>
      <c r="I162" s="1">
        <f t="shared" si="19"/>
        <v>16.666666666666664</v>
      </c>
      <c r="J162" s="2"/>
      <c r="L162" s="2"/>
    </row>
    <row r="163" spans="1:12" ht="63">
      <c r="A163" s="20"/>
      <c r="B163" s="52" t="s">
        <v>469</v>
      </c>
      <c r="C163" s="7" t="s">
        <v>268</v>
      </c>
      <c r="D163" s="6">
        <v>25</v>
      </c>
      <c r="E163" s="1"/>
      <c r="F163" s="1">
        <v>4.4</v>
      </c>
      <c r="G163" s="5"/>
      <c r="H163" s="4">
        <f t="shared" si="18"/>
        <v>-20.6</v>
      </c>
      <c r="I163" s="1">
        <f t="shared" si="19"/>
        <v>17.6</v>
      </c>
      <c r="J163" s="2"/>
      <c r="L163" s="2"/>
    </row>
    <row r="164" spans="1:12" ht="78.75">
      <c r="A164" s="20"/>
      <c r="B164" s="52" t="s">
        <v>469</v>
      </c>
      <c r="C164" s="7" t="s">
        <v>269</v>
      </c>
      <c r="D164" s="6">
        <v>15</v>
      </c>
      <c r="E164" s="1"/>
      <c r="F164" s="1">
        <v>0.38435</v>
      </c>
      <c r="G164" s="5"/>
      <c r="H164" s="4">
        <f t="shared" si="18"/>
        <v>-14.61565</v>
      </c>
      <c r="I164" s="1">
        <f t="shared" si="19"/>
        <v>2.5623333333333336</v>
      </c>
      <c r="J164" s="2"/>
      <c r="L164" s="2"/>
    </row>
    <row r="165" spans="1:12" ht="14.25" customHeight="1">
      <c r="A165" s="20" t="s">
        <v>324</v>
      </c>
      <c r="B165" s="52" t="s">
        <v>323</v>
      </c>
      <c r="C165" s="7" t="s">
        <v>32</v>
      </c>
      <c r="D165" s="6">
        <v>50</v>
      </c>
      <c r="E165" s="1"/>
      <c r="F165" s="1">
        <v>21.5395</v>
      </c>
      <c r="G165" s="5"/>
      <c r="H165" s="4">
        <f t="shared" si="18"/>
        <v>-28.4605</v>
      </c>
      <c r="I165" s="1">
        <f t="shared" si="19"/>
        <v>43.079</v>
      </c>
      <c r="J165" s="2"/>
      <c r="L165" s="2"/>
    </row>
    <row r="166" spans="1:12" ht="59.25" customHeight="1" hidden="1">
      <c r="A166" s="20"/>
      <c r="B166" s="52" t="s">
        <v>469</v>
      </c>
      <c r="C166" s="7" t="s">
        <v>506</v>
      </c>
      <c r="D166" s="6"/>
      <c r="E166" s="1"/>
      <c r="F166" s="1">
        <v>0</v>
      </c>
      <c r="G166" s="5"/>
      <c r="H166" s="4">
        <f>F166-D166</f>
        <v>0</v>
      </c>
      <c r="I166" s="1" t="e">
        <f>F166/D166*100</f>
        <v>#DIV/0!</v>
      </c>
      <c r="J166" s="2"/>
      <c r="L166" s="2"/>
    </row>
    <row r="167" spans="1:12" ht="15.75">
      <c r="A167" s="20"/>
      <c r="B167" s="89"/>
      <c r="C167" s="90" t="s">
        <v>415</v>
      </c>
      <c r="D167" s="91">
        <f>D11+D20+D21+D37+D106+D112+D119+D124+D133+D139+D144+D147</f>
        <v>100111.05959</v>
      </c>
      <c r="E167" s="91">
        <f>E11+E21+E37+E106+E112+E119+E124+E130+E132+E133+E139+E144+E147+E143+E20</f>
        <v>36216.49999999999</v>
      </c>
      <c r="F167" s="91">
        <f>F11+F21+F37+F106+F112+F119+F124+F130+F132+F133+F139+F144+F147+F143+F20</f>
        <v>24368.775650000003</v>
      </c>
      <c r="G167" s="91" t="e">
        <f>G11+G21+G35+G37+G106+G112+G119+G124+G129+G131+G133+G137+G141+G145+G146+G148+G149+G151+G150+G152+G153+G155+G156+G157</f>
        <v>#REF!</v>
      </c>
      <c r="H167" s="92">
        <f t="shared" si="18"/>
        <v>-75742.28394</v>
      </c>
      <c r="I167" s="91">
        <f t="shared" si="19"/>
        <v>24.341741811345464</v>
      </c>
      <c r="J167" s="2"/>
      <c r="L167" s="41"/>
    </row>
    <row r="168" spans="1:12" ht="18.75" customHeight="1">
      <c r="A168" s="20" t="s">
        <v>324</v>
      </c>
      <c r="B168" s="52" t="s">
        <v>325</v>
      </c>
      <c r="C168" s="7" t="s">
        <v>416</v>
      </c>
      <c r="D168" s="1">
        <v>52732.8</v>
      </c>
      <c r="E168" s="1">
        <v>10216.7</v>
      </c>
      <c r="F168" s="4">
        <v>13183.2</v>
      </c>
      <c r="G168" s="5">
        <f>F168-L167</f>
        <v>13183.2</v>
      </c>
      <c r="H168" s="4">
        <f t="shared" si="18"/>
        <v>-39549.600000000006</v>
      </c>
      <c r="I168" s="1">
        <f t="shared" si="19"/>
        <v>25</v>
      </c>
      <c r="J168" s="2"/>
      <c r="L168" s="2"/>
    </row>
    <row r="169" spans="1:12" ht="15.75">
      <c r="A169" s="20"/>
      <c r="B169" s="93"/>
      <c r="C169" s="90" t="s">
        <v>279</v>
      </c>
      <c r="D169" s="91">
        <f>SUM(D167:D168)</f>
        <v>152843.85959</v>
      </c>
      <c r="E169" s="91">
        <f>SUM(E167:E168)</f>
        <v>46433.2</v>
      </c>
      <c r="F169" s="91">
        <f>SUM(F167:F168)</f>
        <v>37551.97565000001</v>
      </c>
      <c r="G169" s="91" t="e">
        <f>G167+G168</f>
        <v>#REF!</v>
      </c>
      <c r="H169" s="92">
        <f t="shared" si="18"/>
        <v>-115291.88394</v>
      </c>
      <c r="I169" s="91">
        <f t="shared" si="19"/>
        <v>24.56884807196853</v>
      </c>
      <c r="J169" s="62"/>
      <c r="L169" s="33"/>
    </row>
    <row r="170" spans="1:12" ht="15.75">
      <c r="A170" s="178"/>
      <c r="B170" s="178"/>
      <c r="C170" s="178"/>
      <c r="D170" s="178"/>
      <c r="E170" s="178"/>
      <c r="F170" s="178"/>
      <c r="G170" s="178"/>
      <c r="H170" s="178"/>
      <c r="I170" s="179"/>
      <c r="J170" s="62"/>
      <c r="L170" s="33"/>
    </row>
    <row r="171" spans="1:12" ht="15.75">
      <c r="A171" s="16"/>
      <c r="B171" s="118"/>
      <c r="C171" s="119" t="s">
        <v>484</v>
      </c>
      <c r="D171" s="110">
        <f>D172+D173+D177+D184+D188+D190+D193+D197+D201+D203+D206+D209</f>
        <v>11260.059089999999</v>
      </c>
      <c r="E171" s="110">
        <f>E172+E173+E177+E184+E188+E190+E193+E197+E201+E203+E206+E209</f>
        <v>116</v>
      </c>
      <c r="F171" s="110">
        <f>F172+F173+F177+F184+F188+F190+F193+F197+F201+F203+F206+F209</f>
        <v>1209.90334</v>
      </c>
      <c r="G171" s="120"/>
      <c r="H171" s="111">
        <f aca="true" t="shared" si="20" ref="H171:H176">F171-D171</f>
        <v>-10050.155749999998</v>
      </c>
      <c r="I171" s="112">
        <f aca="true" t="shared" si="21" ref="I171:I176">F171/D171*100</f>
        <v>10.745088727593883</v>
      </c>
      <c r="J171" s="62"/>
      <c r="L171" s="33"/>
    </row>
    <row r="172" spans="1:12" ht="30.75" customHeight="1">
      <c r="A172" s="64"/>
      <c r="B172" s="121">
        <v>10116</v>
      </c>
      <c r="C172" s="122" t="s">
        <v>283</v>
      </c>
      <c r="D172" s="99">
        <v>36.61</v>
      </c>
      <c r="E172" s="99"/>
      <c r="F172" s="99">
        <v>36.61</v>
      </c>
      <c r="G172" s="105"/>
      <c r="H172" s="70">
        <f t="shared" si="20"/>
        <v>0</v>
      </c>
      <c r="I172" s="13">
        <f t="shared" si="21"/>
        <v>100</v>
      </c>
      <c r="J172" s="62"/>
      <c r="L172" s="33"/>
    </row>
    <row r="173" spans="1:12" ht="34.5" customHeight="1">
      <c r="A173" s="31"/>
      <c r="B173" s="100" t="s">
        <v>290</v>
      </c>
      <c r="C173" s="101" t="s">
        <v>457</v>
      </c>
      <c r="D173" s="102">
        <f>D174+D175+D176</f>
        <v>190.593</v>
      </c>
      <c r="E173" s="102">
        <f>E174+E175+E176</f>
        <v>0</v>
      </c>
      <c r="F173" s="102">
        <f>F174+F175+F176</f>
        <v>92.59</v>
      </c>
      <c r="G173" s="103"/>
      <c r="H173" s="103">
        <f t="shared" si="20"/>
        <v>-98.00299999999999</v>
      </c>
      <c r="I173" s="104">
        <f t="shared" si="21"/>
        <v>48.57995834054766</v>
      </c>
      <c r="J173" s="62"/>
      <c r="L173" s="33"/>
    </row>
    <row r="174" spans="1:12" ht="31.5">
      <c r="A174" s="31"/>
      <c r="B174" s="94" t="s">
        <v>349</v>
      </c>
      <c r="C174" s="23" t="s">
        <v>271</v>
      </c>
      <c r="D174" s="95">
        <v>5</v>
      </c>
      <c r="E174" s="95"/>
      <c r="F174" s="95">
        <v>4.997</v>
      </c>
      <c r="G174" s="96"/>
      <c r="H174" s="96">
        <f t="shared" si="20"/>
        <v>-0.0030000000000001137</v>
      </c>
      <c r="I174" s="123">
        <f t="shared" si="21"/>
        <v>99.94</v>
      </c>
      <c r="J174" s="62"/>
      <c r="L174" s="33"/>
    </row>
    <row r="175" spans="1:12" ht="31.5">
      <c r="A175" s="31"/>
      <c r="B175" s="94" t="s">
        <v>351</v>
      </c>
      <c r="C175" s="23" t="s">
        <v>272</v>
      </c>
      <c r="D175" s="95">
        <v>183</v>
      </c>
      <c r="E175" s="95"/>
      <c r="F175" s="95">
        <v>85</v>
      </c>
      <c r="G175" s="96"/>
      <c r="H175" s="97">
        <f t="shared" si="20"/>
        <v>-98</v>
      </c>
      <c r="I175" s="98">
        <f t="shared" si="21"/>
        <v>46.44808743169399</v>
      </c>
      <c r="J175" s="62"/>
      <c r="L175" s="33"/>
    </row>
    <row r="176" spans="1:12" ht="47.25">
      <c r="A176" s="31"/>
      <c r="B176" s="94" t="s">
        <v>370</v>
      </c>
      <c r="C176" s="21" t="s">
        <v>273</v>
      </c>
      <c r="D176" s="95">
        <v>2.593</v>
      </c>
      <c r="E176" s="95"/>
      <c r="F176" s="95">
        <v>2.593</v>
      </c>
      <c r="G176" s="96"/>
      <c r="H176" s="97">
        <f t="shared" si="20"/>
        <v>0</v>
      </c>
      <c r="I176" s="98">
        <f t="shared" si="21"/>
        <v>100</v>
      </c>
      <c r="J176" s="62"/>
      <c r="L176" s="33"/>
    </row>
    <row r="177" spans="1:12" ht="15.75">
      <c r="A177" s="31"/>
      <c r="B177" s="71" t="s">
        <v>309</v>
      </c>
      <c r="C177" s="72" t="s">
        <v>275</v>
      </c>
      <c r="D177" s="99">
        <f>D178+D179+D180+D181+D182+D183</f>
        <v>877.0755</v>
      </c>
      <c r="E177" s="99">
        <f>E178+E179+E180+E181+E182+E183</f>
        <v>0</v>
      </c>
      <c r="F177" s="99">
        <f>F178+F179+F180+F181+F182+F183</f>
        <v>294.07452</v>
      </c>
      <c r="G177" s="70"/>
      <c r="H177" s="103">
        <f aca="true" t="shared" si="22" ref="H177:H229">F177-D177</f>
        <v>-583.00098</v>
      </c>
      <c r="I177" s="104">
        <f aca="true" t="shared" si="23" ref="I177:I229">F177/D177*100</f>
        <v>33.52898581707048</v>
      </c>
      <c r="J177" s="62"/>
      <c r="L177" s="33"/>
    </row>
    <row r="178" spans="1:12" ht="63">
      <c r="A178" s="31"/>
      <c r="B178" s="52" t="s">
        <v>311</v>
      </c>
      <c r="C178" s="7" t="s">
        <v>76</v>
      </c>
      <c r="D178" s="66">
        <v>373.9841</v>
      </c>
      <c r="E178" s="15"/>
      <c r="F178" s="4">
        <v>116.08312</v>
      </c>
      <c r="G178" s="5"/>
      <c r="H178" s="97">
        <f t="shared" si="22"/>
        <v>-257.90098</v>
      </c>
      <c r="I178" s="98">
        <f t="shared" si="23"/>
        <v>31.039586977093407</v>
      </c>
      <c r="J178" s="62"/>
      <c r="L178" s="33"/>
    </row>
    <row r="179" spans="1:12" ht="78.75">
      <c r="A179" s="31"/>
      <c r="B179" s="87" t="s">
        <v>311</v>
      </c>
      <c r="C179" s="7" t="s">
        <v>75</v>
      </c>
      <c r="D179" s="106">
        <v>75</v>
      </c>
      <c r="E179" s="15"/>
      <c r="F179" s="5">
        <v>0</v>
      </c>
      <c r="G179" s="5"/>
      <c r="H179" s="96">
        <f t="shared" si="22"/>
        <v>-75</v>
      </c>
      <c r="I179" s="123">
        <f t="shared" si="23"/>
        <v>0</v>
      </c>
      <c r="J179" s="62"/>
      <c r="L179" s="33"/>
    </row>
    <row r="180" spans="1:12" ht="47.25">
      <c r="A180" s="31"/>
      <c r="B180" s="52" t="s">
        <v>47</v>
      </c>
      <c r="C180" s="59" t="s">
        <v>98</v>
      </c>
      <c r="D180" s="66">
        <v>55</v>
      </c>
      <c r="E180" s="15"/>
      <c r="F180" s="4">
        <v>0</v>
      </c>
      <c r="G180" s="5"/>
      <c r="H180" s="97">
        <f t="shared" si="22"/>
        <v>-55</v>
      </c>
      <c r="I180" s="98">
        <f t="shared" si="23"/>
        <v>0</v>
      </c>
      <c r="J180" s="62"/>
      <c r="L180" s="33"/>
    </row>
    <row r="181" spans="1:12" ht="78.75">
      <c r="A181" s="31"/>
      <c r="B181" s="52" t="s">
        <v>505</v>
      </c>
      <c r="C181" s="59" t="s">
        <v>77</v>
      </c>
      <c r="D181" s="14">
        <v>237.9914</v>
      </c>
      <c r="E181" s="15"/>
      <c r="F181" s="4">
        <v>177.9914</v>
      </c>
      <c r="G181" s="5"/>
      <c r="H181" s="97">
        <f t="shared" si="22"/>
        <v>-60</v>
      </c>
      <c r="I181" s="98">
        <f t="shared" si="23"/>
        <v>74.78900498085224</v>
      </c>
      <c r="J181" s="62"/>
      <c r="L181" s="33"/>
    </row>
    <row r="182" spans="1:12" ht="47.25">
      <c r="A182" s="31"/>
      <c r="B182" s="52" t="s">
        <v>313</v>
      </c>
      <c r="C182" s="7" t="s">
        <v>78</v>
      </c>
      <c r="D182" s="14">
        <v>85.1</v>
      </c>
      <c r="E182" s="15"/>
      <c r="F182" s="4">
        <v>0</v>
      </c>
      <c r="G182" s="5"/>
      <c r="H182" s="97">
        <f t="shared" si="22"/>
        <v>-85.1</v>
      </c>
      <c r="I182" s="98">
        <f t="shared" si="23"/>
        <v>0</v>
      </c>
      <c r="J182" s="62"/>
      <c r="L182" s="33"/>
    </row>
    <row r="183" spans="1:12" ht="94.5">
      <c r="A183" s="31"/>
      <c r="B183" s="52" t="s">
        <v>517</v>
      </c>
      <c r="C183" s="7" t="s">
        <v>79</v>
      </c>
      <c r="D183" s="14">
        <v>50</v>
      </c>
      <c r="E183" s="15"/>
      <c r="F183" s="4">
        <v>0</v>
      </c>
      <c r="G183" s="5"/>
      <c r="H183" s="97">
        <f t="shared" si="22"/>
        <v>-50</v>
      </c>
      <c r="I183" s="98">
        <f t="shared" si="23"/>
        <v>0</v>
      </c>
      <c r="J183" s="62"/>
      <c r="L183" s="33"/>
    </row>
    <row r="184" spans="1:12" ht="31.5" customHeight="1">
      <c r="A184" s="25" t="s">
        <v>320</v>
      </c>
      <c r="B184" s="82" t="s">
        <v>327</v>
      </c>
      <c r="C184" s="86" t="s">
        <v>274</v>
      </c>
      <c r="D184" s="99">
        <f>D185+D186+D187</f>
        <v>98</v>
      </c>
      <c r="E184" s="99">
        <f>E185+E186+E187</f>
        <v>0</v>
      </c>
      <c r="F184" s="99">
        <f>F185+F186+F187</f>
        <v>82.98</v>
      </c>
      <c r="G184" s="70" t="e">
        <f>F184-#REF!</f>
        <v>#REF!</v>
      </c>
      <c r="H184" s="103">
        <f t="shared" si="22"/>
        <v>-15.019999999999996</v>
      </c>
      <c r="I184" s="104">
        <f t="shared" si="23"/>
        <v>84.6734693877551</v>
      </c>
      <c r="J184" s="62"/>
      <c r="L184" s="33"/>
    </row>
    <row r="185" spans="1:12" ht="33" customHeight="1">
      <c r="A185" s="20" t="s">
        <v>336</v>
      </c>
      <c r="B185" s="52" t="s">
        <v>446</v>
      </c>
      <c r="C185" s="28" t="s">
        <v>277</v>
      </c>
      <c r="D185" s="14">
        <v>10</v>
      </c>
      <c r="E185" s="15"/>
      <c r="F185" s="4">
        <v>10</v>
      </c>
      <c r="G185" s="5"/>
      <c r="H185" s="97">
        <f t="shared" si="22"/>
        <v>0</v>
      </c>
      <c r="I185" s="98">
        <f t="shared" si="23"/>
        <v>100</v>
      </c>
      <c r="J185" s="62"/>
      <c r="L185" s="33"/>
    </row>
    <row r="186" spans="1:12" ht="31.5">
      <c r="A186" s="20" t="s">
        <v>352</v>
      </c>
      <c r="B186" s="52" t="s">
        <v>447</v>
      </c>
      <c r="C186" s="28" t="s">
        <v>277</v>
      </c>
      <c r="D186" s="14">
        <v>25</v>
      </c>
      <c r="E186" s="15"/>
      <c r="F186" s="4">
        <v>9.98</v>
      </c>
      <c r="G186" s="5"/>
      <c r="H186" s="97">
        <f t="shared" si="22"/>
        <v>-15.02</v>
      </c>
      <c r="I186" s="98">
        <f t="shared" si="23"/>
        <v>39.92</v>
      </c>
      <c r="J186" s="62"/>
      <c r="L186" s="33"/>
    </row>
    <row r="187" spans="1:12" ht="47.25">
      <c r="A187" s="20" t="s">
        <v>352</v>
      </c>
      <c r="B187" s="52" t="s">
        <v>420</v>
      </c>
      <c r="C187" s="28" t="s">
        <v>80</v>
      </c>
      <c r="D187" s="14">
        <v>63</v>
      </c>
      <c r="E187" s="15"/>
      <c r="F187" s="4">
        <v>63</v>
      </c>
      <c r="G187" s="5"/>
      <c r="H187" s="97">
        <f t="shared" si="22"/>
        <v>0</v>
      </c>
      <c r="I187" s="98">
        <f t="shared" si="23"/>
        <v>100</v>
      </c>
      <c r="J187" s="62"/>
      <c r="L187" s="33"/>
    </row>
    <row r="188" spans="1:12" ht="15.75">
      <c r="A188" s="20"/>
      <c r="B188" s="71" t="s">
        <v>316</v>
      </c>
      <c r="C188" s="77" t="s">
        <v>276</v>
      </c>
      <c r="D188" s="99">
        <f>D189</f>
        <v>205.35</v>
      </c>
      <c r="E188" s="99">
        <f>E189</f>
        <v>0</v>
      </c>
      <c r="F188" s="99">
        <f>F189</f>
        <v>205.35</v>
      </c>
      <c r="G188" s="70"/>
      <c r="H188" s="103">
        <f t="shared" si="22"/>
        <v>0</v>
      </c>
      <c r="I188" s="104">
        <f t="shared" si="23"/>
        <v>100</v>
      </c>
      <c r="J188" s="62"/>
      <c r="L188" s="33"/>
    </row>
    <row r="189" spans="1:12" ht="31.5">
      <c r="A189" s="20"/>
      <c r="B189" s="87" t="s">
        <v>317</v>
      </c>
      <c r="C189" s="28" t="s">
        <v>277</v>
      </c>
      <c r="D189" s="106">
        <v>205.35</v>
      </c>
      <c r="E189" s="15"/>
      <c r="F189" s="5">
        <v>205.35</v>
      </c>
      <c r="G189" s="5"/>
      <c r="H189" s="97">
        <f t="shared" si="22"/>
        <v>0</v>
      </c>
      <c r="I189" s="98">
        <f t="shared" si="23"/>
        <v>100</v>
      </c>
      <c r="J189" s="62"/>
      <c r="L189" s="33"/>
    </row>
    <row r="190" spans="1:12" ht="15.75">
      <c r="A190" s="20"/>
      <c r="B190" s="71" t="s">
        <v>417</v>
      </c>
      <c r="C190" s="77" t="s">
        <v>33</v>
      </c>
      <c r="D190" s="13">
        <f>D191+D192</f>
        <v>1419.60044</v>
      </c>
      <c r="E190" s="13">
        <f>E191+E192</f>
        <v>0</v>
      </c>
      <c r="F190" s="13">
        <f>F191+F192</f>
        <v>178.54448000000002</v>
      </c>
      <c r="G190" s="70">
        <f>F190-L185</f>
        <v>178.54448000000002</v>
      </c>
      <c r="H190" s="103">
        <f t="shared" si="22"/>
        <v>-1241.05596</v>
      </c>
      <c r="I190" s="104">
        <f t="shared" si="23"/>
        <v>12.57709387579508</v>
      </c>
      <c r="J190" s="62"/>
      <c r="L190" s="33"/>
    </row>
    <row r="191" spans="1:12" ht="63">
      <c r="A191" s="20"/>
      <c r="B191" s="87" t="s">
        <v>417</v>
      </c>
      <c r="C191" s="59" t="s">
        <v>81</v>
      </c>
      <c r="D191" s="6">
        <f>475.7+843.90044</f>
        <v>1319.60044</v>
      </c>
      <c r="E191" s="6"/>
      <c r="F191" s="5">
        <v>154.00603</v>
      </c>
      <c r="G191" s="5"/>
      <c r="H191" s="96">
        <f t="shared" si="22"/>
        <v>-1165.59441</v>
      </c>
      <c r="I191" s="123">
        <f t="shared" si="23"/>
        <v>11.670656157101616</v>
      </c>
      <c r="J191" s="62"/>
      <c r="L191" s="33"/>
    </row>
    <row r="192" spans="1:12" ht="47.25">
      <c r="A192" s="20"/>
      <c r="B192" s="87" t="s">
        <v>417</v>
      </c>
      <c r="C192" s="59" t="s">
        <v>82</v>
      </c>
      <c r="D192" s="6">
        <v>100</v>
      </c>
      <c r="E192" s="6"/>
      <c r="F192" s="5">
        <v>24.53845</v>
      </c>
      <c r="G192" s="5"/>
      <c r="H192" s="96">
        <f>F192-D192</f>
        <v>-75.46155</v>
      </c>
      <c r="I192" s="123">
        <f>F192/D192*100</f>
        <v>24.53845</v>
      </c>
      <c r="J192" s="62"/>
      <c r="L192" s="33"/>
    </row>
    <row r="193" spans="1:12" ht="47.25">
      <c r="A193" s="20"/>
      <c r="B193" s="71" t="s">
        <v>326</v>
      </c>
      <c r="C193" s="77" t="s">
        <v>83</v>
      </c>
      <c r="D193" s="13">
        <f>D194+D195+D196</f>
        <v>1738.7850999999998</v>
      </c>
      <c r="E193" s="13">
        <f>E194+E195+E196</f>
        <v>106</v>
      </c>
      <c r="F193" s="13">
        <f>F194+F195+F196</f>
        <v>74.70124</v>
      </c>
      <c r="G193" s="70"/>
      <c r="H193" s="103">
        <f>F193-D193</f>
        <v>-1664.0838599999997</v>
      </c>
      <c r="I193" s="104">
        <f>F193/D193*100</f>
        <v>4.296174380606321</v>
      </c>
      <c r="J193" s="62"/>
      <c r="L193" s="33"/>
    </row>
    <row r="194" spans="1:12" ht="47.25">
      <c r="A194" s="20"/>
      <c r="B194" s="115" t="s">
        <v>326</v>
      </c>
      <c r="C194" s="127" t="s">
        <v>84</v>
      </c>
      <c r="D194" s="117">
        <v>1136.1</v>
      </c>
      <c r="E194" s="117"/>
      <c r="F194" s="114">
        <v>0</v>
      </c>
      <c r="G194" s="114"/>
      <c r="H194" s="125">
        <f>F194-D194</f>
        <v>-1136.1</v>
      </c>
      <c r="I194" s="126">
        <f>F194/D194*100</f>
        <v>0</v>
      </c>
      <c r="J194" s="62"/>
      <c r="L194" s="33"/>
    </row>
    <row r="195" spans="1:12" ht="47.25">
      <c r="A195" s="20"/>
      <c r="B195" s="115" t="s">
        <v>326</v>
      </c>
      <c r="C195" s="127" t="s">
        <v>85</v>
      </c>
      <c r="D195" s="117">
        <v>505.3</v>
      </c>
      <c r="E195" s="117"/>
      <c r="F195" s="114">
        <v>0</v>
      </c>
      <c r="G195" s="114"/>
      <c r="H195" s="125">
        <f>F195-D195</f>
        <v>-505.3</v>
      </c>
      <c r="I195" s="126">
        <f>F195/D195*100</f>
        <v>0</v>
      </c>
      <c r="J195" s="62"/>
      <c r="L195" s="33"/>
    </row>
    <row r="196" spans="1:12" ht="63">
      <c r="A196" s="20"/>
      <c r="B196" s="87" t="s">
        <v>326</v>
      </c>
      <c r="C196" s="59" t="s">
        <v>34</v>
      </c>
      <c r="D196" s="6">
        <v>97.3851</v>
      </c>
      <c r="E196" s="6">
        <v>106</v>
      </c>
      <c r="F196" s="5">
        <v>74.70124</v>
      </c>
      <c r="G196" s="5" t="e">
        <f>F196-#REF!</f>
        <v>#REF!</v>
      </c>
      <c r="H196" s="96">
        <f t="shared" si="22"/>
        <v>-22.683859999999996</v>
      </c>
      <c r="I196" s="123">
        <f t="shared" si="23"/>
        <v>76.70705272161759</v>
      </c>
      <c r="J196" s="62"/>
      <c r="L196" s="33"/>
    </row>
    <row r="197" spans="1:12" ht="31.5">
      <c r="A197" s="20"/>
      <c r="B197" s="71" t="s">
        <v>52</v>
      </c>
      <c r="C197" s="86" t="s">
        <v>53</v>
      </c>
      <c r="D197" s="13">
        <f>D198+D199+D200</f>
        <v>1263.2205</v>
      </c>
      <c r="E197" s="13">
        <f>E198+E199+E200</f>
        <v>0</v>
      </c>
      <c r="F197" s="13">
        <f>F198+F199+F200</f>
        <v>4.2205</v>
      </c>
      <c r="G197" s="70"/>
      <c r="H197" s="103">
        <f t="shared" si="22"/>
        <v>-1259</v>
      </c>
      <c r="I197" s="104">
        <f t="shared" si="23"/>
        <v>0.3341063575203221</v>
      </c>
      <c r="J197" s="62"/>
      <c r="L197" s="33"/>
    </row>
    <row r="198" spans="1:12" ht="78.75">
      <c r="A198" s="20"/>
      <c r="B198" s="52" t="s">
        <v>434</v>
      </c>
      <c r="C198" s="7" t="s">
        <v>86</v>
      </c>
      <c r="D198" s="1">
        <v>700</v>
      </c>
      <c r="E198" s="6"/>
      <c r="F198" s="4">
        <v>0</v>
      </c>
      <c r="G198" s="5"/>
      <c r="H198" s="97">
        <f t="shared" si="22"/>
        <v>-700</v>
      </c>
      <c r="I198" s="98">
        <f t="shared" si="23"/>
        <v>0</v>
      </c>
      <c r="J198" s="62"/>
      <c r="L198" s="33"/>
    </row>
    <row r="199" spans="1:12" ht="47.25">
      <c r="A199" s="20"/>
      <c r="B199" s="52" t="s">
        <v>434</v>
      </c>
      <c r="C199" s="84" t="s">
        <v>87</v>
      </c>
      <c r="D199" s="1">
        <v>552</v>
      </c>
      <c r="E199" s="6"/>
      <c r="F199" s="4">
        <v>0</v>
      </c>
      <c r="G199" s="5"/>
      <c r="H199" s="97">
        <f t="shared" si="22"/>
        <v>-552</v>
      </c>
      <c r="I199" s="98">
        <f t="shared" si="23"/>
        <v>0</v>
      </c>
      <c r="J199" s="62"/>
      <c r="L199" s="33"/>
    </row>
    <row r="200" spans="1:12" ht="47.25">
      <c r="A200" s="20"/>
      <c r="B200" s="52" t="s">
        <v>434</v>
      </c>
      <c r="C200" s="88" t="s">
        <v>96</v>
      </c>
      <c r="D200" s="1">
        <v>11.2205</v>
      </c>
      <c r="E200" s="6"/>
      <c r="F200" s="4">
        <v>4.2205</v>
      </c>
      <c r="G200" s="5"/>
      <c r="H200" s="97">
        <f t="shared" si="22"/>
        <v>-6.999999999999999</v>
      </c>
      <c r="I200" s="98">
        <f t="shared" si="23"/>
        <v>37.6141883160287</v>
      </c>
      <c r="J200" s="62"/>
      <c r="L200" s="33"/>
    </row>
    <row r="201" spans="1:12" ht="31.5">
      <c r="A201" s="20"/>
      <c r="B201" s="82" t="s">
        <v>467</v>
      </c>
      <c r="C201" s="77" t="s">
        <v>99</v>
      </c>
      <c r="D201" s="13">
        <f>D202</f>
        <v>170</v>
      </c>
      <c r="E201" s="13">
        <f>E202</f>
        <v>0</v>
      </c>
      <c r="F201" s="13">
        <f>F202</f>
        <v>0</v>
      </c>
      <c r="G201" s="70"/>
      <c r="H201" s="103">
        <f t="shared" si="22"/>
        <v>-170</v>
      </c>
      <c r="I201" s="104">
        <f t="shared" si="23"/>
        <v>0</v>
      </c>
      <c r="J201" s="62"/>
      <c r="L201" s="33"/>
    </row>
    <row r="202" spans="1:12" ht="94.5">
      <c r="A202" s="20"/>
      <c r="B202" s="107" t="s">
        <v>340</v>
      </c>
      <c r="C202" s="59" t="s">
        <v>88</v>
      </c>
      <c r="D202" s="6">
        <v>170</v>
      </c>
      <c r="E202" s="6"/>
      <c r="F202" s="6">
        <v>0</v>
      </c>
      <c r="G202" s="5"/>
      <c r="H202" s="96">
        <f t="shared" si="22"/>
        <v>-170</v>
      </c>
      <c r="I202" s="123">
        <f t="shared" si="23"/>
        <v>0</v>
      </c>
      <c r="J202" s="62"/>
      <c r="L202" s="33"/>
    </row>
    <row r="203" spans="1:12" ht="15.75">
      <c r="A203" s="20"/>
      <c r="B203" s="82" t="s">
        <v>90</v>
      </c>
      <c r="C203" s="77" t="s">
        <v>91</v>
      </c>
      <c r="D203" s="13">
        <f>D204+D205</f>
        <v>300.55275</v>
      </c>
      <c r="E203" s="13">
        <f>E204+E205</f>
        <v>10</v>
      </c>
      <c r="F203" s="13">
        <f>F204+F205</f>
        <v>148.6608</v>
      </c>
      <c r="G203" s="70"/>
      <c r="H203" s="103">
        <f t="shared" si="22"/>
        <v>-151.89195</v>
      </c>
      <c r="I203" s="104">
        <f t="shared" si="23"/>
        <v>49.462465407486704</v>
      </c>
      <c r="J203" s="62"/>
      <c r="L203" s="33"/>
    </row>
    <row r="204" spans="1:12" ht="63">
      <c r="A204" s="20"/>
      <c r="B204" s="53" t="s">
        <v>437</v>
      </c>
      <c r="C204" s="7" t="s">
        <v>35</v>
      </c>
      <c r="D204" s="1">
        <v>225.55275</v>
      </c>
      <c r="E204" s="6">
        <v>10</v>
      </c>
      <c r="F204" s="1">
        <v>148.6608</v>
      </c>
      <c r="G204" s="5" t="e">
        <f>F204-#REF!</f>
        <v>#REF!</v>
      </c>
      <c r="H204" s="97">
        <f t="shared" si="22"/>
        <v>-76.89195000000001</v>
      </c>
      <c r="I204" s="98">
        <f t="shared" si="23"/>
        <v>65.90954887493058</v>
      </c>
      <c r="J204" s="62"/>
      <c r="L204" s="33"/>
    </row>
    <row r="205" spans="1:12" ht="63">
      <c r="A205" s="20"/>
      <c r="B205" s="53" t="s">
        <v>89</v>
      </c>
      <c r="C205" s="7" t="s">
        <v>35</v>
      </c>
      <c r="D205" s="1">
        <v>75</v>
      </c>
      <c r="E205" s="6"/>
      <c r="F205" s="1">
        <v>0</v>
      </c>
      <c r="G205" s="5"/>
      <c r="H205" s="97">
        <f>F205-D205</f>
        <v>-75</v>
      </c>
      <c r="I205" s="98">
        <f>F205/D205*100</f>
        <v>0</v>
      </c>
      <c r="J205" s="62"/>
      <c r="L205" s="33"/>
    </row>
    <row r="206" spans="1:12" ht="15.75">
      <c r="A206" s="20"/>
      <c r="B206" s="82" t="s">
        <v>489</v>
      </c>
      <c r="C206" s="77" t="s">
        <v>92</v>
      </c>
      <c r="D206" s="13">
        <f>D207+D208</f>
        <v>100.4718</v>
      </c>
      <c r="E206" s="13">
        <f>E207+E208</f>
        <v>0</v>
      </c>
      <c r="F206" s="13">
        <f>F207+F208</f>
        <v>92.1718</v>
      </c>
      <c r="G206" s="70"/>
      <c r="H206" s="103">
        <f>F206-D206</f>
        <v>-8.299999999999997</v>
      </c>
      <c r="I206" s="104">
        <f>F206/D206*100</f>
        <v>91.73897551352718</v>
      </c>
      <c r="J206" s="62"/>
      <c r="L206" s="33"/>
    </row>
    <row r="207" spans="1:12" ht="31.5">
      <c r="A207" s="20"/>
      <c r="B207" s="53" t="s">
        <v>489</v>
      </c>
      <c r="C207" s="7" t="s">
        <v>36</v>
      </c>
      <c r="D207" s="1">
        <v>17.68726</v>
      </c>
      <c r="E207" s="6"/>
      <c r="F207" s="1">
        <v>9.38726</v>
      </c>
      <c r="G207" s="5"/>
      <c r="H207" s="97">
        <f t="shared" si="22"/>
        <v>-8.299999999999999</v>
      </c>
      <c r="I207" s="98">
        <f t="shared" si="23"/>
        <v>53.073568206720545</v>
      </c>
      <c r="J207" s="62"/>
      <c r="L207" s="33"/>
    </row>
    <row r="208" spans="1:12" ht="15.75">
      <c r="A208" s="20"/>
      <c r="B208" s="53" t="s">
        <v>489</v>
      </c>
      <c r="C208" s="7" t="s">
        <v>37</v>
      </c>
      <c r="D208" s="1">
        <v>82.78454</v>
      </c>
      <c r="E208" s="6"/>
      <c r="F208" s="1">
        <v>82.78454</v>
      </c>
      <c r="G208" s="5"/>
      <c r="H208" s="97">
        <f t="shared" si="22"/>
        <v>0</v>
      </c>
      <c r="I208" s="98">
        <f t="shared" si="23"/>
        <v>100</v>
      </c>
      <c r="J208" s="62"/>
      <c r="L208" s="33"/>
    </row>
    <row r="209" spans="1:12" ht="15.75">
      <c r="A209" s="20"/>
      <c r="B209" s="82" t="s">
        <v>468</v>
      </c>
      <c r="C209" s="77" t="s">
        <v>93</v>
      </c>
      <c r="D209" s="13">
        <f>D210+D213</f>
        <v>4859.8</v>
      </c>
      <c r="E209" s="13">
        <f>E210+E213</f>
        <v>0</v>
      </c>
      <c r="F209" s="13">
        <f>F210+F213</f>
        <v>0</v>
      </c>
      <c r="G209" s="70"/>
      <c r="H209" s="103">
        <f t="shared" si="22"/>
        <v>-4859.8</v>
      </c>
      <c r="I209" s="104">
        <f t="shared" si="23"/>
        <v>0</v>
      </c>
      <c r="J209" s="62"/>
      <c r="L209" s="33"/>
    </row>
    <row r="210" spans="1:12" ht="63">
      <c r="A210" s="20" t="s">
        <v>310</v>
      </c>
      <c r="B210" s="52" t="s">
        <v>469</v>
      </c>
      <c r="C210" s="3" t="s">
        <v>94</v>
      </c>
      <c r="D210" s="14">
        <v>230</v>
      </c>
      <c r="E210" s="15"/>
      <c r="F210" s="4">
        <v>0</v>
      </c>
      <c r="G210" s="5"/>
      <c r="H210" s="97">
        <f t="shared" si="22"/>
        <v>-230</v>
      </c>
      <c r="I210" s="98">
        <f t="shared" si="23"/>
        <v>0</v>
      </c>
      <c r="J210" s="62"/>
      <c r="L210" s="33"/>
    </row>
    <row r="211" spans="1:12" ht="63" hidden="1">
      <c r="A211" s="25"/>
      <c r="B211" s="53" t="s">
        <v>340</v>
      </c>
      <c r="C211" s="7" t="s">
        <v>38</v>
      </c>
      <c r="D211" s="1"/>
      <c r="E211" s="6"/>
      <c r="F211" s="1">
        <v>0</v>
      </c>
      <c r="G211" s="5"/>
      <c r="H211" s="97">
        <f t="shared" si="22"/>
        <v>0</v>
      </c>
      <c r="I211" s="98" t="e">
        <f t="shared" si="23"/>
        <v>#DIV/0!</v>
      </c>
      <c r="J211" s="2"/>
      <c r="L211" s="44"/>
    </row>
    <row r="212" spans="1:12" ht="36" customHeight="1" hidden="1">
      <c r="A212" s="25"/>
      <c r="B212" s="53"/>
      <c r="C212" s="51"/>
      <c r="D212" s="1">
        <v>0</v>
      </c>
      <c r="E212" s="6"/>
      <c r="F212" s="1">
        <v>0</v>
      </c>
      <c r="G212" s="5"/>
      <c r="H212" s="97">
        <f t="shared" si="22"/>
        <v>0</v>
      </c>
      <c r="I212" s="98" t="e">
        <f t="shared" si="23"/>
        <v>#DIV/0!</v>
      </c>
      <c r="J212" s="2"/>
      <c r="L212" s="44"/>
    </row>
    <row r="213" spans="1:12" ht="63">
      <c r="A213" s="25" t="s">
        <v>300</v>
      </c>
      <c r="B213" s="129" t="s">
        <v>95</v>
      </c>
      <c r="C213" s="116" t="s">
        <v>97</v>
      </c>
      <c r="D213" s="117">
        <v>4629.8</v>
      </c>
      <c r="E213" s="117"/>
      <c r="F213" s="117">
        <v>0</v>
      </c>
      <c r="G213" s="114"/>
      <c r="H213" s="125">
        <f t="shared" si="22"/>
        <v>-4629.8</v>
      </c>
      <c r="I213" s="126">
        <f t="shared" si="23"/>
        <v>0</v>
      </c>
      <c r="J213" s="2"/>
      <c r="L213" s="44"/>
    </row>
    <row r="214" spans="1:12" ht="21.75" customHeight="1">
      <c r="A214" s="16"/>
      <c r="B214" s="108"/>
      <c r="C214" s="109" t="s">
        <v>483</v>
      </c>
      <c r="D214" s="110">
        <f>D216+D218+D224+D227</f>
        <v>3578.2200000000003</v>
      </c>
      <c r="E214" s="110">
        <f>E216+E218+E224+E227</f>
        <v>19</v>
      </c>
      <c r="F214" s="110">
        <f>F216+F218+F224+F227</f>
        <v>1003.9968600000002</v>
      </c>
      <c r="G214" s="110" t="e">
        <f>#REF!+#REF!+#REF!+#REF!+#REF!+#REF!+#REF!+#REF!</f>
        <v>#REF!</v>
      </c>
      <c r="H214" s="130">
        <f t="shared" si="22"/>
        <v>-2574.22314</v>
      </c>
      <c r="I214" s="131">
        <f t="shared" si="23"/>
        <v>28.058555930043433</v>
      </c>
      <c r="J214" s="2"/>
      <c r="L214" s="44"/>
    </row>
    <row r="215" spans="1:12" ht="15.75" hidden="1">
      <c r="A215" s="31" t="s">
        <v>287</v>
      </c>
      <c r="B215" s="52" t="s">
        <v>288</v>
      </c>
      <c r="C215" s="17" t="s">
        <v>385</v>
      </c>
      <c r="D215" s="14"/>
      <c r="E215" s="14"/>
      <c r="F215" s="14"/>
      <c r="G215" s="14"/>
      <c r="H215" s="97">
        <f t="shared" si="22"/>
        <v>0</v>
      </c>
      <c r="I215" s="98" t="e">
        <f t="shared" si="23"/>
        <v>#DIV/0!</v>
      </c>
      <c r="J215" s="2"/>
      <c r="L215" s="44"/>
    </row>
    <row r="216" spans="1:12" ht="20.25" customHeight="1">
      <c r="A216" s="31" t="s">
        <v>287</v>
      </c>
      <c r="B216" s="71" t="s">
        <v>288</v>
      </c>
      <c r="C216" s="72" t="s">
        <v>39</v>
      </c>
      <c r="D216" s="99">
        <v>5</v>
      </c>
      <c r="E216" s="99"/>
      <c r="F216" s="99">
        <v>0</v>
      </c>
      <c r="G216" s="99"/>
      <c r="H216" s="103">
        <f t="shared" si="22"/>
        <v>-5</v>
      </c>
      <c r="I216" s="104">
        <f t="shared" si="23"/>
        <v>0</v>
      </c>
      <c r="J216" s="2"/>
      <c r="L216" s="44"/>
    </row>
    <row r="217" spans="1:12" ht="13.5" customHeight="1" hidden="1">
      <c r="A217" s="31" t="s">
        <v>287</v>
      </c>
      <c r="B217" s="71" t="s">
        <v>288</v>
      </c>
      <c r="C217" s="77" t="s">
        <v>481</v>
      </c>
      <c r="D217" s="99">
        <v>0</v>
      </c>
      <c r="E217" s="99"/>
      <c r="F217" s="99"/>
      <c r="G217" s="99"/>
      <c r="H217" s="103">
        <f t="shared" si="22"/>
        <v>0</v>
      </c>
      <c r="I217" s="104" t="e">
        <f t="shared" si="23"/>
        <v>#DIV/0!</v>
      </c>
      <c r="J217" s="2"/>
      <c r="L217" s="44"/>
    </row>
    <row r="218" spans="1:12" ht="15.75">
      <c r="A218" s="20" t="s">
        <v>289</v>
      </c>
      <c r="B218" s="71" t="s">
        <v>290</v>
      </c>
      <c r="C218" s="72" t="s">
        <v>457</v>
      </c>
      <c r="D218" s="99">
        <f>D219+D220+D221+D222+D223</f>
        <v>3298.764</v>
      </c>
      <c r="E218" s="99">
        <f>E219+E220+E221+E222+E223</f>
        <v>0</v>
      </c>
      <c r="F218" s="99">
        <f>F219+F220+F221+F222+F223</f>
        <v>949.9242900000002</v>
      </c>
      <c r="G218" s="99"/>
      <c r="H218" s="103">
        <f t="shared" si="22"/>
        <v>-2348.83971</v>
      </c>
      <c r="I218" s="104">
        <f t="shared" si="23"/>
        <v>28.796370094981032</v>
      </c>
      <c r="J218" s="2"/>
      <c r="L218" s="44"/>
    </row>
    <row r="219" spans="1:12" ht="15.75">
      <c r="A219" s="20"/>
      <c r="B219" s="52" t="s">
        <v>349</v>
      </c>
      <c r="C219" s="23" t="s">
        <v>55</v>
      </c>
      <c r="D219" s="14">
        <v>1816.249</v>
      </c>
      <c r="E219" s="14"/>
      <c r="F219" s="14">
        <v>530.12998</v>
      </c>
      <c r="G219" s="14"/>
      <c r="H219" s="97">
        <f t="shared" si="22"/>
        <v>-1286.11902</v>
      </c>
      <c r="I219" s="98">
        <f t="shared" si="23"/>
        <v>29.188177391976545</v>
      </c>
      <c r="J219" s="2"/>
      <c r="L219" s="44"/>
    </row>
    <row r="220" spans="1:12" ht="15.75">
      <c r="A220" s="20"/>
      <c r="B220" s="52" t="s">
        <v>351</v>
      </c>
      <c r="C220" s="23" t="s">
        <v>54</v>
      </c>
      <c r="D220" s="14">
        <v>514.515</v>
      </c>
      <c r="E220" s="14"/>
      <c r="F220" s="14">
        <v>164.76893</v>
      </c>
      <c r="G220" s="14"/>
      <c r="H220" s="97">
        <f t="shared" si="22"/>
        <v>-349.74607</v>
      </c>
      <c r="I220" s="98">
        <f t="shared" si="23"/>
        <v>32.02412563287756</v>
      </c>
      <c r="J220" s="2"/>
      <c r="L220" s="44"/>
    </row>
    <row r="221" spans="1:12" ht="15.75">
      <c r="A221" s="20"/>
      <c r="B221" s="52" t="s">
        <v>353</v>
      </c>
      <c r="C221" s="21" t="s">
        <v>391</v>
      </c>
      <c r="D221" s="14">
        <v>8</v>
      </c>
      <c r="E221" s="14"/>
      <c r="F221" s="14">
        <v>0</v>
      </c>
      <c r="G221" s="14"/>
      <c r="H221" s="97">
        <f t="shared" si="22"/>
        <v>-8</v>
      </c>
      <c r="I221" s="98">
        <f t="shared" si="23"/>
        <v>0</v>
      </c>
      <c r="J221" s="2"/>
      <c r="L221" s="44"/>
    </row>
    <row r="222" spans="1:12" ht="31.5">
      <c r="A222" s="20"/>
      <c r="B222" s="52" t="s">
        <v>370</v>
      </c>
      <c r="C222" s="21" t="s">
        <v>394</v>
      </c>
      <c r="D222" s="14">
        <v>960</v>
      </c>
      <c r="E222" s="14"/>
      <c r="F222" s="14">
        <v>255.02538</v>
      </c>
      <c r="G222" s="14"/>
      <c r="H222" s="97">
        <f t="shared" si="22"/>
        <v>-704.97462</v>
      </c>
      <c r="I222" s="98">
        <f t="shared" si="23"/>
        <v>26.565143750000004</v>
      </c>
      <c r="J222" s="2"/>
      <c r="L222" s="44"/>
    </row>
    <row r="223" spans="1:12" ht="31.5" hidden="1">
      <c r="A223" s="20"/>
      <c r="B223" s="52" t="s">
        <v>365</v>
      </c>
      <c r="C223" s="21" t="s">
        <v>395</v>
      </c>
      <c r="D223" s="14">
        <v>0</v>
      </c>
      <c r="E223" s="14"/>
      <c r="F223" s="14">
        <v>0</v>
      </c>
      <c r="G223" s="14"/>
      <c r="H223" s="97">
        <f t="shared" si="22"/>
        <v>0</v>
      </c>
      <c r="I223" s="98" t="e">
        <f t="shared" si="23"/>
        <v>#DIV/0!</v>
      </c>
      <c r="J223" s="2"/>
      <c r="L223" s="44"/>
    </row>
    <row r="224" spans="1:12" ht="15.75">
      <c r="A224" s="20"/>
      <c r="B224" s="71" t="s">
        <v>292</v>
      </c>
      <c r="C224" s="72" t="s">
        <v>270</v>
      </c>
      <c r="D224" s="99">
        <f>D225+D226</f>
        <v>53.26</v>
      </c>
      <c r="E224" s="99">
        <f>E225+E226</f>
        <v>19</v>
      </c>
      <c r="F224" s="99">
        <f>F225+F226</f>
        <v>14.45394</v>
      </c>
      <c r="G224" s="99"/>
      <c r="H224" s="103">
        <f t="shared" si="22"/>
        <v>-38.80606</v>
      </c>
      <c r="I224" s="104">
        <f t="shared" si="23"/>
        <v>27.138452872699965</v>
      </c>
      <c r="J224" s="2"/>
      <c r="L224" s="44"/>
    </row>
    <row r="225" spans="1:12" ht="63">
      <c r="A225" s="20"/>
      <c r="B225" s="52" t="s">
        <v>512</v>
      </c>
      <c r="C225" s="7" t="s">
        <v>9</v>
      </c>
      <c r="D225" s="1">
        <v>8.86</v>
      </c>
      <c r="E225" s="18"/>
      <c r="F225" s="4">
        <v>8.86</v>
      </c>
      <c r="G225" s="5"/>
      <c r="H225" s="97">
        <f t="shared" si="22"/>
        <v>0</v>
      </c>
      <c r="I225" s="98">
        <f t="shared" si="23"/>
        <v>100</v>
      </c>
      <c r="J225" s="2"/>
      <c r="L225" s="44"/>
    </row>
    <row r="226" spans="1:12" ht="65.25" customHeight="1">
      <c r="A226" s="31" t="s">
        <v>303</v>
      </c>
      <c r="B226" s="52" t="s">
        <v>304</v>
      </c>
      <c r="C226" s="21" t="s">
        <v>14</v>
      </c>
      <c r="D226" s="18">
        <v>44.4</v>
      </c>
      <c r="E226" s="18">
        <v>19</v>
      </c>
      <c r="F226" s="4">
        <v>5.59394</v>
      </c>
      <c r="G226" s="5">
        <f>F226-L218</f>
        <v>5.59394</v>
      </c>
      <c r="H226" s="97">
        <f t="shared" si="22"/>
        <v>-38.80606</v>
      </c>
      <c r="I226" s="98">
        <f t="shared" si="23"/>
        <v>12.598963963963964</v>
      </c>
      <c r="J226" s="2"/>
      <c r="L226" s="44"/>
    </row>
    <row r="227" spans="1:12" ht="15.75">
      <c r="A227" s="22" t="s">
        <v>314</v>
      </c>
      <c r="B227" s="82" t="s">
        <v>327</v>
      </c>
      <c r="C227" s="77" t="s">
        <v>482</v>
      </c>
      <c r="D227" s="99">
        <f>D228+D229+D230</f>
        <v>221.196</v>
      </c>
      <c r="E227" s="99">
        <f>E228+E229+E230</f>
        <v>0</v>
      </c>
      <c r="F227" s="99">
        <f>F228+F229+F230</f>
        <v>39.61863</v>
      </c>
      <c r="G227" s="99"/>
      <c r="H227" s="103">
        <f t="shared" si="22"/>
        <v>-181.57737</v>
      </c>
      <c r="I227" s="104">
        <f t="shared" si="23"/>
        <v>17.911096945695224</v>
      </c>
      <c r="J227" s="2"/>
      <c r="L227" s="44"/>
    </row>
    <row r="228" spans="1:12" ht="15.75" hidden="1">
      <c r="A228" s="22"/>
      <c r="B228" s="53" t="s">
        <v>447</v>
      </c>
      <c r="C228" s="28" t="s">
        <v>56</v>
      </c>
      <c r="D228" s="14">
        <v>0</v>
      </c>
      <c r="E228" s="14"/>
      <c r="F228" s="14">
        <v>0</v>
      </c>
      <c r="G228" s="14"/>
      <c r="H228" s="97">
        <f t="shared" si="22"/>
        <v>0</v>
      </c>
      <c r="I228" s="98" t="e">
        <f t="shared" si="23"/>
        <v>#DIV/0!</v>
      </c>
      <c r="J228" s="2"/>
      <c r="L228" s="44"/>
    </row>
    <row r="229" spans="1:12" ht="15.75">
      <c r="A229" s="22"/>
      <c r="B229" s="53" t="s">
        <v>278</v>
      </c>
      <c r="C229" s="28" t="s">
        <v>56</v>
      </c>
      <c r="D229" s="14">
        <v>0.57</v>
      </c>
      <c r="E229" s="14"/>
      <c r="F229" s="14">
        <v>0.52093</v>
      </c>
      <c r="G229" s="14"/>
      <c r="H229" s="97">
        <f t="shared" si="22"/>
        <v>-0.04906999999999995</v>
      </c>
      <c r="I229" s="98">
        <f t="shared" si="23"/>
        <v>91.39122807017544</v>
      </c>
      <c r="J229" s="2"/>
      <c r="L229" s="44"/>
    </row>
    <row r="230" spans="1:12" ht="15.75">
      <c r="A230" s="22"/>
      <c r="B230" s="53" t="s">
        <v>448</v>
      </c>
      <c r="C230" s="28" t="s">
        <v>56</v>
      </c>
      <c r="D230" s="14">
        <v>220.626</v>
      </c>
      <c r="E230" s="14"/>
      <c r="F230" s="14">
        <v>39.0977</v>
      </c>
      <c r="G230" s="14"/>
      <c r="H230" s="97">
        <f aca="true" t="shared" si="24" ref="H230:H251">F230-D230</f>
        <v>-181.5283</v>
      </c>
      <c r="I230" s="98">
        <f aca="true" t="shared" si="25" ref="I230:I251">F230/D230*100</f>
        <v>17.721256787504647</v>
      </c>
      <c r="J230" s="2"/>
      <c r="L230" s="44"/>
    </row>
    <row r="231" spans="1:12" ht="24" customHeight="1">
      <c r="A231" s="31"/>
      <c r="B231" s="113"/>
      <c r="C231" s="109" t="s">
        <v>485</v>
      </c>
      <c r="D231" s="110">
        <f>D232+D238+D243+D244+D249</f>
        <v>189.55176999999995</v>
      </c>
      <c r="E231" s="110">
        <f>E232+E238+E243+E244+E249</f>
        <v>20.700000000000003</v>
      </c>
      <c r="F231" s="110">
        <f>F232+F238+F243+F244+F249</f>
        <v>182.31907999999999</v>
      </c>
      <c r="G231" s="110"/>
      <c r="H231" s="130">
        <f t="shared" si="24"/>
        <v>-7.2326899999999625</v>
      </c>
      <c r="I231" s="131">
        <f t="shared" si="25"/>
        <v>96.18431946058854</v>
      </c>
      <c r="J231" s="2"/>
      <c r="L231" s="44"/>
    </row>
    <row r="232" spans="1:12" ht="15.75">
      <c r="A232" s="20" t="s">
        <v>289</v>
      </c>
      <c r="B232" s="71" t="s">
        <v>290</v>
      </c>
      <c r="C232" s="72" t="s">
        <v>524</v>
      </c>
      <c r="D232" s="99">
        <f>D233+D234+D235+D236+D237</f>
        <v>153.06453999999997</v>
      </c>
      <c r="E232" s="99">
        <f>E233+E234+E235+E236+E237</f>
        <v>0</v>
      </c>
      <c r="F232" s="99">
        <f>F233+F234+F235+F236+F237</f>
        <v>152.15634</v>
      </c>
      <c r="G232" s="99"/>
      <c r="H232" s="103">
        <f t="shared" si="24"/>
        <v>-0.9081999999999653</v>
      </c>
      <c r="I232" s="104">
        <f t="shared" si="25"/>
        <v>99.40665551929926</v>
      </c>
      <c r="J232" s="2"/>
      <c r="L232" s="44"/>
    </row>
    <row r="233" spans="1:12" ht="15.75">
      <c r="A233" s="20"/>
      <c r="B233" s="52" t="s">
        <v>349</v>
      </c>
      <c r="C233" s="23" t="s">
        <v>55</v>
      </c>
      <c r="D233" s="14">
        <v>92.22934</v>
      </c>
      <c r="E233" s="14"/>
      <c r="F233" s="14">
        <v>92.22934</v>
      </c>
      <c r="G233" s="14"/>
      <c r="H233" s="97">
        <f t="shared" si="24"/>
        <v>0</v>
      </c>
      <c r="I233" s="98">
        <f t="shared" si="25"/>
        <v>100</v>
      </c>
      <c r="J233" s="2"/>
      <c r="L233" s="44"/>
    </row>
    <row r="234" spans="1:12" ht="15.75">
      <c r="A234" s="20"/>
      <c r="B234" s="52" t="s">
        <v>351</v>
      </c>
      <c r="C234" s="23" t="s">
        <v>54</v>
      </c>
      <c r="D234" s="14">
        <v>58.2482</v>
      </c>
      <c r="E234" s="14"/>
      <c r="F234" s="14">
        <v>57.34</v>
      </c>
      <c r="G234" s="14"/>
      <c r="H234" s="97">
        <f t="shared" si="24"/>
        <v>-0.9081999999999937</v>
      </c>
      <c r="I234" s="98">
        <f t="shared" si="25"/>
        <v>98.440810188126</v>
      </c>
      <c r="J234" s="2"/>
      <c r="L234" s="44"/>
    </row>
    <row r="235" spans="1:12" ht="15.75">
      <c r="A235" s="20"/>
      <c r="B235" s="52" t="s">
        <v>353</v>
      </c>
      <c r="C235" s="21" t="s">
        <v>391</v>
      </c>
      <c r="D235" s="14">
        <v>2.587</v>
      </c>
      <c r="E235" s="14"/>
      <c r="F235" s="14">
        <v>2.587</v>
      </c>
      <c r="G235" s="14"/>
      <c r="H235" s="97">
        <f t="shared" si="24"/>
        <v>0</v>
      </c>
      <c r="I235" s="98">
        <f t="shared" si="25"/>
        <v>100</v>
      </c>
      <c r="J235" s="2"/>
      <c r="L235" s="44"/>
    </row>
    <row r="236" spans="1:12" ht="15.75" hidden="1">
      <c r="A236" s="20"/>
      <c r="B236" s="52" t="s">
        <v>368</v>
      </c>
      <c r="C236" s="21" t="s">
        <v>57</v>
      </c>
      <c r="D236" s="14">
        <v>0</v>
      </c>
      <c r="E236" s="14"/>
      <c r="F236" s="14">
        <v>0</v>
      </c>
      <c r="G236" s="14"/>
      <c r="H236" s="97">
        <f t="shared" si="24"/>
        <v>0</v>
      </c>
      <c r="I236" s="98" t="e">
        <f t="shared" si="25"/>
        <v>#DIV/0!</v>
      </c>
      <c r="J236" s="2"/>
      <c r="L236" s="44"/>
    </row>
    <row r="237" spans="1:12" ht="31.5" hidden="1">
      <c r="A237" s="20"/>
      <c r="B237" s="52" t="s">
        <v>365</v>
      </c>
      <c r="C237" s="21" t="s">
        <v>395</v>
      </c>
      <c r="D237" s="14">
        <v>0</v>
      </c>
      <c r="E237" s="14"/>
      <c r="F237" s="14">
        <v>0</v>
      </c>
      <c r="G237" s="14"/>
      <c r="H237" s="97">
        <f t="shared" si="24"/>
        <v>0</v>
      </c>
      <c r="I237" s="98" t="e">
        <f t="shared" si="25"/>
        <v>#DIV/0!</v>
      </c>
      <c r="J237" s="2"/>
      <c r="L237" s="44"/>
    </row>
    <row r="238" spans="1:12" ht="15.75">
      <c r="A238" s="20"/>
      <c r="B238" s="71" t="s">
        <v>292</v>
      </c>
      <c r="C238" s="72" t="s">
        <v>100</v>
      </c>
      <c r="D238" s="99">
        <f>D239+D240+D241+D242</f>
        <v>35.57223</v>
      </c>
      <c r="E238" s="99">
        <f>E239+E240+E241+E242</f>
        <v>0</v>
      </c>
      <c r="F238" s="99">
        <f>F239+F240+F241+F242</f>
        <v>29.249740000000003</v>
      </c>
      <c r="G238" s="99"/>
      <c r="H238" s="103">
        <f t="shared" si="24"/>
        <v>-6.322489999999995</v>
      </c>
      <c r="I238" s="104">
        <f t="shared" si="25"/>
        <v>82.22633216978527</v>
      </c>
      <c r="J238" s="2"/>
      <c r="L238" s="44"/>
    </row>
    <row r="239" spans="1:12" ht="31.5">
      <c r="A239" s="20"/>
      <c r="B239" s="52" t="s">
        <v>301</v>
      </c>
      <c r="C239" s="21" t="s">
        <v>41</v>
      </c>
      <c r="D239" s="14">
        <v>0.4636</v>
      </c>
      <c r="E239" s="14"/>
      <c r="F239" s="14">
        <v>0.4636</v>
      </c>
      <c r="G239" s="14"/>
      <c r="H239" s="97">
        <f t="shared" si="24"/>
        <v>0</v>
      </c>
      <c r="I239" s="98">
        <f t="shared" si="25"/>
        <v>100</v>
      </c>
      <c r="J239" s="2"/>
      <c r="L239" s="44"/>
    </row>
    <row r="240" spans="1:12" ht="63">
      <c r="A240" s="20"/>
      <c r="B240" s="52" t="s">
        <v>512</v>
      </c>
      <c r="C240" s="7" t="s">
        <v>9</v>
      </c>
      <c r="D240" s="14">
        <v>27.75669</v>
      </c>
      <c r="E240" s="14"/>
      <c r="F240" s="14">
        <v>21.4342</v>
      </c>
      <c r="G240" s="14"/>
      <c r="H240" s="97">
        <f t="shared" si="24"/>
        <v>-6.322489999999998</v>
      </c>
      <c r="I240" s="98">
        <f t="shared" si="25"/>
        <v>77.22174365891611</v>
      </c>
      <c r="J240" s="2"/>
      <c r="L240" s="44"/>
    </row>
    <row r="241" spans="1:12" ht="47.25">
      <c r="A241" s="20"/>
      <c r="B241" s="52" t="s">
        <v>519</v>
      </c>
      <c r="C241" s="3" t="s">
        <v>43</v>
      </c>
      <c r="D241" s="14">
        <v>4.81292</v>
      </c>
      <c r="E241" s="14"/>
      <c r="F241" s="14">
        <v>4.81292</v>
      </c>
      <c r="G241" s="14"/>
      <c r="H241" s="97">
        <f t="shared" si="24"/>
        <v>0</v>
      </c>
      <c r="I241" s="98">
        <f t="shared" si="25"/>
        <v>100</v>
      </c>
      <c r="J241" s="2"/>
      <c r="L241" s="44"/>
    </row>
    <row r="242" spans="1:12" ht="63">
      <c r="A242" s="20"/>
      <c r="B242" s="52" t="s">
        <v>304</v>
      </c>
      <c r="C242" s="21" t="s">
        <v>14</v>
      </c>
      <c r="D242" s="14">
        <v>2.53902</v>
      </c>
      <c r="E242" s="14"/>
      <c r="F242" s="14">
        <v>2.53902</v>
      </c>
      <c r="G242" s="14"/>
      <c r="H242" s="97">
        <f t="shared" si="24"/>
        <v>0</v>
      </c>
      <c r="I242" s="98">
        <f t="shared" si="25"/>
        <v>100</v>
      </c>
      <c r="J242" s="2"/>
      <c r="L242" s="44"/>
    </row>
    <row r="243" spans="1:12" ht="48.75" customHeight="1" hidden="1">
      <c r="A243" s="31" t="s">
        <v>303</v>
      </c>
      <c r="B243" s="71" t="s">
        <v>313</v>
      </c>
      <c r="C243" s="77" t="s">
        <v>42</v>
      </c>
      <c r="D243" s="13">
        <v>0</v>
      </c>
      <c r="E243" s="13">
        <v>20.6</v>
      </c>
      <c r="F243" s="13">
        <v>0</v>
      </c>
      <c r="G243" s="70"/>
      <c r="H243" s="103">
        <f t="shared" si="24"/>
        <v>0</v>
      </c>
      <c r="I243" s="104" t="e">
        <f t="shared" si="25"/>
        <v>#DIV/0!</v>
      </c>
      <c r="J243" s="2"/>
      <c r="L243" s="44"/>
    </row>
    <row r="244" spans="1:12" ht="15.75">
      <c r="A244" s="22" t="s">
        <v>314</v>
      </c>
      <c r="B244" s="82" t="s">
        <v>327</v>
      </c>
      <c r="C244" s="86" t="s">
        <v>482</v>
      </c>
      <c r="D244" s="132">
        <f>D245+D246+D247+D248</f>
        <v>0.415</v>
      </c>
      <c r="E244" s="132">
        <f>E245+E246+E247+E248</f>
        <v>0</v>
      </c>
      <c r="F244" s="132">
        <f>F245+F246+F247+F248</f>
        <v>0.415</v>
      </c>
      <c r="G244" s="99"/>
      <c r="H244" s="103">
        <f t="shared" si="24"/>
        <v>0</v>
      </c>
      <c r="I244" s="104">
        <f t="shared" si="25"/>
        <v>100</v>
      </c>
      <c r="J244" s="2"/>
      <c r="L244" s="44"/>
    </row>
    <row r="245" spans="1:12" ht="15.75" hidden="1">
      <c r="A245" s="22"/>
      <c r="B245" s="53" t="s">
        <v>446</v>
      </c>
      <c r="C245" s="28" t="s">
        <v>56</v>
      </c>
      <c r="D245" s="133">
        <v>0</v>
      </c>
      <c r="E245" s="14"/>
      <c r="F245" s="14">
        <v>0</v>
      </c>
      <c r="G245" s="14"/>
      <c r="H245" s="97">
        <f t="shared" si="24"/>
        <v>0</v>
      </c>
      <c r="I245" s="98" t="e">
        <f t="shared" si="25"/>
        <v>#DIV/0!</v>
      </c>
      <c r="J245" s="2"/>
      <c r="L245" s="44"/>
    </row>
    <row r="246" spans="1:12" ht="15.75" hidden="1">
      <c r="A246" s="22"/>
      <c r="B246" s="53" t="s">
        <v>447</v>
      </c>
      <c r="C246" s="28" t="s">
        <v>56</v>
      </c>
      <c r="D246" s="133">
        <v>0</v>
      </c>
      <c r="E246" s="14"/>
      <c r="F246" s="14">
        <v>0</v>
      </c>
      <c r="G246" s="14"/>
      <c r="H246" s="97">
        <f t="shared" si="24"/>
        <v>0</v>
      </c>
      <c r="I246" s="98" t="e">
        <f t="shared" si="25"/>
        <v>#DIV/0!</v>
      </c>
      <c r="J246" s="2"/>
      <c r="L246" s="44"/>
    </row>
    <row r="247" spans="1:12" ht="15.75">
      <c r="A247" s="22"/>
      <c r="B247" s="53" t="s">
        <v>448</v>
      </c>
      <c r="C247" s="28" t="s">
        <v>56</v>
      </c>
      <c r="D247" s="133">
        <v>0.415</v>
      </c>
      <c r="E247" s="14"/>
      <c r="F247" s="14">
        <v>0.415</v>
      </c>
      <c r="G247" s="14"/>
      <c r="H247" s="97">
        <f t="shared" si="24"/>
        <v>0</v>
      </c>
      <c r="I247" s="98">
        <f t="shared" si="25"/>
        <v>100</v>
      </c>
      <c r="J247" s="2"/>
      <c r="L247" s="44"/>
    </row>
    <row r="248" spans="1:12" ht="15.75" hidden="1">
      <c r="A248" s="22"/>
      <c r="B248" s="53" t="s">
        <v>420</v>
      </c>
      <c r="C248" s="28" t="s">
        <v>56</v>
      </c>
      <c r="D248" s="133">
        <v>0</v>
      </c>
      <c r="E248" s="14"/>
      <c r="F248" s="14">
        <v>0</v>
      </c>
      <c r="G248" s="14"/>
      <c r="H248" s="97">
        <f t="shared" si="24"/>
        <v>0</v>
      </c>
      <c r="I248" s="98" t="e">
        <f t="shared" si="25"/>
        <v>#DIV/0!</v>
      </c>
      <c r="J248" s="2"/>
      <c r="L248" s="44"/>
    </row>
    <row r="249" spans="1:12" ht="31.5">
      <c r="A249" s="31" t="s">
        <v>315</v>
      </c>
      <c r="B249" s="71" t="s">
        <v>317</v>
      </c>
      <c r="C249" s="69" t="s">
        <v>40</v>
      </c>
      <c r="D249" s="13">
        <v>0.5</v>
      </c>
      <c r="E249" s="13">
        <v>0.1</v>
      </c>
      <c r="F249" s="70">
        <v>0.498</v>
      </c>
      <c r="G249" s="70" t="e">
        <f>F249-#REF!</f>
        <v>#REF!</v>
      </c>
      <c r="H249" s="103">
        <f t="shared" si="24"/>
        <v>-0.0020000000000000018</v>
      </c>
      <c r="I249" s="104">
        <f t="shared" si="25"/>
        <v>99.6</v>
      </c>
      <c r="J249" s="2"/>
      <c r="L249" s="63"/>
    </row>
    <row r="250" spans="1:12" ht="18" customHeight="1">
      <c r="A250" s="31"/>
      <c r="B250" s="134"/>
      <c r="C250" s="135" t="s">
        <v>384</v>
      </c>
      <c r="D250" s="91">
        <f>D171+D214+D231</f>
        <v>15027.83086</v>
      </c>
      <c r="E250" s="91">
        <f>E171+E214+E231</f>
        <v>155.7</v>
      </c>
      <c r="F250" s="91">
        <f>F171+F214+F231</f>
        <v>2396.2192800000003</v>
      </c>
      <c r="G250" s="91" t="e">
        <f>G214+#REF!+#REF!</f>
        <v>#REF!</v>
      </c>
      <c r="H250" s="136">
        <f t="shared" si="24"/>
        <v>-12631.61158</v>
      </c>
      <c r="I250" s="137">
        <f t="shared" si="25"/>
        <v>15.94521060506533</v>
      </c>
      <c r="L250" s="33"/>
    </row>
    <row r="251" spans="1:12" ht="18" customHeight="1">
      <c r="A251" s="31"/>
      <c r="B251" s="138"/>
      <c r="C251" s="139" t="s">
        <v>280</v>
      </c>
      <c r="D251" s="140">
        <f>D250+D169</f>
        <v>167871.69045</v>
      </c>
      <c r="E251" s="140"/>
      <c r="F251" s="140">
        <f>F250+F169</f>
        <v>39948.194930000005</v>
      </c>
      <c r="G251" s="140"/>
      <c r="H251" s="141">
        <f t="shared" si="24"/>
        <v>-127923.49552</v>
      </c>
      <c r="I251" s="142">
        <f t="shared" si="25"/>
        <v>23.796862248133756</v>
      </c>
      <c r="L251" s="33"/>
    </row>
    <row r="252" spans="1:12" ht="78" customHeight="1">
      <c r="A252" s="180" t="s">
        <v>526</v>
      </c>
      <c r="B252" s="180"/>
      <c r="C252" s="180"/>
      <c r="D252" s="65"/>
      <c r="E252" s="65"/>
      <c r="F252" s="182" t="s">
        <v>60</v>
      </c>
      <c r="G252" s="182"/>
      <c r="H252" s="182"/>
      <c r="I252" s="182"/>
      <c r="L252" s="33"/>
    </row>
    <row r="253" spans="1:12" ht="18" customHeight="1">
      <c r="A253" s="177"/>
      <c r="B253" s="177"/>
      <c r="C253" s="177"/>
      <c r="G253" s="181"/>
      <c r="H253" s="181"/>
      <c r="L253" s="33"/>
    </row>
    <row r="254" spans="1:12" ht="18" customHeight="1">
      <c r="A254" s="177"/>
      <c r="B254" s="177"/>
      <c r="C254" s="177"/>
      <c r="L254" s="33"/>
    </row>
    <row r="255" spans="3:12" ht="15.75">
      <c r="C255" s="45"/>
      <c r="L255" s="38"/>
    </row>
    <row r="256" spans="3:12" ht="15.75">
      <c r="C256" s="46"/>
      <c r="D256" s="47"/>
      <c r="E256" s="47"/>
      <c r="F256" s="47"/>
      <c r="G256" s="48"/>
      <c r="L256" s="49"/>
    </row>
    <row r="257" spans="3:12" ht="45" customHeight="1">
      <c r="C257" s="45"/>
      <c r="D257" s="11"/>
      <c r="E257" s="11"/>
      <c r="F257" s="11"/>
      <c r="G257" s="50"/>
      <c r="H257" s="11"/>
      <c r="L257" s="49"/>
    </row>
    <row r="258" spans="3:12" ht="84" customHeight="1">
      <c r="C258" s="45"/>
      <c r="D258" s="11"/>
      <c r="E258" s="11"/>
      <c r="F258" s="11"/>
      <c r="G258" s="50"/>
      <c r="L258" s="33"/>
    </row>
    <row r="259" spans="3:12" ht="15.75">
      <c r="C259" s="45"/>
      <c r="L259" s="49"/>
    </row>
    <row r="260" spans="3:12" ht="15.75">
      <c r="C260" s="45"/>
      <c r="D260" s="11"/>
      <c r="E260" s="11"/>
      <c r="F260" s="11"/>
      <c r="G260" s="50"/>
      <c r="L260" s="33"/>
    </row>
    <row r="261" ht="15.75">
      <c r="L261" s="33"/>
    </row>
    <row r="262" ht="15.75">
      <c r="L262" s="33"/>
    </row>
    <row r="263" ht="15.75">
      <c r="L263" s="33"/>
    </row>
    <row r="264" ht="15.75">
      <c r="L264" s="33"/>
    </row>
    <row r="265" ht="15.75">
      <c r="L265" s="33"/>
    </row>
    <row r="266" ht="15.75">
      <c r="L266" s="33"/>
    </row>
    <row r="267" ht="15.75">
      <c r="L267" s="33"/>
    </row>
    <row r="268" ht="15.75">
      <c r="L268" s="33"/>
    </row>
    <row r="269" ht="15.75">
      <c r="L269" s="33"/>
    </row>
    <row r="270" ht="15.75">
      <c r="L270" s="33"/>
    </row>
    <row r="271" ht="15.75">
      <c r="L271" s="33"/>
    </row>
    <row r="272" ht="15.75">
      <c r="L272" s="33"/>
    </row>
    <row r="273" ht="15.75">
      <c r="L273" s="33"/>
    </row>
    <row r="274" ht="15.75">
      <c r="L274" s="33"/>
    </row>
    <row r="275" ht="15.75">
      <c r="L275" s="33"/>
    </row>
    <row r="276" ht="15.75">
      <c r="L276" s="33"/>
    </row>
    <row r="277" ht="15.75">
      <c r="L277" s="33"/>
    </row>
    <row r="278" ht="15.75">
      <c r="L278" s="33"/>
    </row>
    <row r="279" ht="15.75">
      <c r="L279" s="33"/>
    </row>
    <row r="280" ht="15.75">
      <c r="L280" s="33"/>
    </row>
    <row r="281" ht="15.75">
      <c r="L281" s="33"/>
    </row>
    <row r="282" ht="15.75">
      <c r="L282" s="33"/>
    </row>
    <row r="283" ht="15.75">
      <c r="L283" s="33"/>
    </row>
    <row r="284" ht="15.75">
      <c r="L284" s="33"/>
    </row>
    <row r="285" ht="15.75">
      <c r="L285" s="33"/>
    </row>
    <row r="286" ht="15.75">
      <c r="L286" s="33"/>
    </row>
    <row r="287" ht="15.75">
      <c r="L287" s="33"/>
    </row>
    <row r="288" ht="15.75">
      <c r="L288" s="33"/>
    </row>
    <row r="289" ht="15.75">
      <c r="L289" s="33"/>
    </row>
    <row r="290" ht="15.75">
      <c r="L290" s="33"/>
    </row>
    <row r="291" ht="15.75">
      <c r="L291" s="33"/>
    </row>
    <row r="292" ht="15.75">
      <c r="L292" s="33"/>
    </row>
    <row r="293" ht="15.75">
      <c r="L293" s="33"/>
    </row>
    <row r="294" ht="15.75">
      <c r="L294" s="33"/>
    </row>
    <row r="295" ht="15.75">
      <c r="L295" s="33"/>
    </row>
    <row r="296" ht="15.75">
      <c r="L296" s="33"/>
    </row>
    <row r="297" ht="15.75">
      <c r="L297" s="33"/>
    </row>
    <row r="298" ht="15.75">
      <c r="L298" s="33"/>
    </row>
    <row r="299" ht="15.75">
      <c r="L299" s="33"/>
    </row>
    <row r="300" ht="15.75">
      <c r="L300" s="33"/>
    </row>
    <row r="301" ht="15.75">
      <c r="L301" s="33"/>
    </row>
    <row r="302" ht="15.75">
      <c r="L302" s="33"/>
    </row>
    <row r="303" ht="15.75">
      <c r="L303" s="33"/>
    </row>
    <row r="304" ht="15.75">
      <c r="L304" s="33"/>
    </row>
    <row r="305" ht="15.75">
      <c r="L305" s="33"/>
    </row>
    <row r="306" ht="15.75">
      <c r="L306" s="33"/>
    </row>
    <row r="307" ht="15.75">
      <c r="L307" s="33"/>
    </row>
    <row r="308" ht="15.75">
      <c r="L308" s="33"/>
    </row>
    <row r="309" ht="15.75">
      <c r="L309" s="33"/>
    </row>
    <row r="310" ht="15.75">
      <c r="L310" s="33"/>
    </row>
    <row r="311" ht="15.75">
      <c r="L311" s="33"/>
    </row>
    <row r="312" ht="15.75">
      <c r="L312" s="33"/>
    </row>
    <row r="313" ht="15.75">
      <c r="L313" s="33"/>
    </row>
    <row r="314" ht="15.75">
      <c r="L314" s="33"/>
    </row>
    <row r="315" ht="15.75">
      <c r="L315" s="33"/>
    </row>
    <row r="316" ht="15.75">
      <c r="L316" s="33"/>
    </row>
    <row r="317" ht="15.75">
      <c r="L317" s="33"/>
    </row>
    <row r="318" ht="15.75">
      <c r="L318" s="33"/>
    </row>
    <row r="319" ht="15.75">
      <c r="L319" s="33"/>
    </row>
    <row r="320" ht="15.75">
      <c r="L320" s="33"/>
    </row>
    <row r="321" ht="15.75">
      <c r="L321" s="33"/>
    </row>
    <row r="322" ht="15.75">
      <c r="L322" s="33"/>
    </row>
    <row r="323" ht="15.75">
      <c r="L323" s="33"/>
    </row>
    <row r="324" ht="15.75">
      <c r="L324" s="33"/>
    </row>
    <row r="325" ht="15.75">
      <c r="L325" s="33"/>
    </row>
    <row r="326" ht="15.75">
      <c r="L326" s="33"/>
    </row>
    <row r="327" ht="15.75">
      <c r="L327" s="33"/>
    </row>
    <row r="328" ht="15.75">
      <c r="L328" s="33"/>
    </row>
    <row r="329" ht="15.75">
      <c r="L329" s="33"/>
    </row>
    <row r="330" ht="15.75">
      <c r="L330" s="33"/>
    </row>
    <row r="331" ht="15.75">
      <c r="L331" s="33"/>
    </row>
    <row r="332" ht="15.75">
      <c r="L332" s="33"/>
    </row>
    <row r="333" ht="15.75">
      <c r="L333" s="33"/>
    </row>
    <row r="334" ht="15.75">
      <c r="L334" s="33"/>
    </row>
    <row r="335" ht="15.75">
      <c r="L335" s="33"/>
    </row>
    <row r="336" ht="15.75">
      <c r="L336" s="33"/>
    </row>
    <row r="337" ht="15.75">
      <c r="L337" s="33"/>
    </row>
    <row r="338" ht="15.75">
      <c r="L338" s="33"/>
    </row>
    <row r="339" ht="15.75">
      <c r="L339" s="33"/>
    </row>
    <row r="340" ht="15.75">
      <c r="L340" s="33"/>
    </row>
    <row r="341" ht="15.75">
      <c r="L341" s="33"/>
    </row>
    <row r="342" ht="15.75">
      <c r="L342" s="33"/>
    </row>
    <row r="343" ht="15.75">
      <c r="L343" s="33"/>
    </row>
    <row r="344" ht="15.75">
      <c r="L344" s="33"/>
    </row>
    <row r="345" ht="15.75">
      <c r="L345" s="33"/>
    </row>
    <row r="346" ht="15.75">
      <c r="L346" s="33"/>
    </row>
    <row r="347" ht="15.75">
      <c r="L347" s="33"/>
    </row>
    <row r="348" ht="15.75">
      <c r="L348" s="33"/>
    </row>
    <row r="349" ht="15.75">
      <c r="L349" s="33"/>
    </row>
    <row r="350" ht="15.75">
      <c r="L350" s="33"/>
    </row>
    <row r="351" ht="15.75">
      <c r="L351" s="33"/>
    </row>
    <row r="352" ht="15.75">
      <c r="L352" s="33"/>
    </row>
    <row r="353" ht="15.75">
      <c r="L353" s="33"/>
    </row>
    <row r="354" ht="15.75">
      <c r="L354" s="33"/>
    </row>
    <row r="355" ht="15.75">
      <c r="L355" s="33"/>
    </row>
    <row r="356" ht="15.75">
      <c r="L356" s="33"/>
    </row>
    <row r="357" ht="15.75">
      <c r="L357" s="33"/>
    </row>
    <row r="358" ht="15.75">
      <c r="L358" s="33"/>
    </row>
    <row r="359" ht="15.75">
      <c r="L359" s="33"/>
    </row>
    <row r="360" ht="15.75">
      <c r="L360" s="33"/>
    </row>
    <row r="361" ht="15.75">
      <c r="L361" s="33"/>
    </row>
    <row r="362" ht="15.75">
      <c r="L362" s="33"/>
    </row>
    <row r="363" ht="15.75">
      <c r="L363" s="33"/>
    </row>
    <row r="364" ht="15.75">
      <c r="L364" s="33"/>
    </row>
    <row r="365" ht="15.75">
      <c r="L365" s="33"/>
    </row>
    <row r="366" ht="15.75">
      <c r="L366" s="33"/>
    </row>
    <row r="367" ht="15.75">
      <c r="L367" s="33"/>
    </row>
    <row r="368" ht="15.75">
      <c r="L368" s="33"/>
    </row>
    <row r="369" ht="15.75">
      <c r="L369" s="33"/>
    </row>
    <row r="370" ht="15.75">
      <c r="L370" s="33"/>
    </row>
    <row r="371" ht="15.75">
      <c r="L371" s="33"/>
    </row>
    <row r="372" ht="15.75">
      <c r="L372" s="33"/>
    </row>
    <row r="373" ht="15.75">
      <c r="L373" s="33"/>
    </row>
  </sheetData>
  <mergeCells count="12">
    <mergeCell ref="C2:I2"/>
    <mergeCell ref="C3:I3"/>
    <mergeCell ref="H7:I7"/>
    <mergeCell ref="A10:I10"/>
    <mergeCell ref="A5:I5"/>
    <mergeCell ref="A6:I6"/>
    <mergeCell ref="A254:C254"/>
    <mergeCell ref="A170:I170"/>
    <mergeCell ref="A252:C252"/>
    <mergeCell ref="A253:C253"/>
    <mergeCell ref="G253:H253"/>
    <mergeCell ref="F252:I252"/>
  </mergeCells>
  <printOptions/>
  <pageMargins left="1.5748031496062993" right="0.3937007874015748" top="0.7874015748031497" bottom="0.3937007874015748" header="0" footer="0"/>
  <pageSetup blackAndWhite="1" fitToHeight="16" fitToWidth="1" horizontalDpi="600" verticalDpi="600" orientation="portrait" paperSize="9" scale="58" r:id="rId1"/>
  <rowBreaks count="3" manualBreakCount="3">
    <brk id="50" max="8" man="1"/>
    <brk id="118" max="8" man="1"/>
    <brk id="169" max="8" man="1"/>
  </rowBreaks>
</worksheet>
</file>

<file path=xl/worksheets/sheet2.xml><?xml version="1.0" encoding="utf-8"?>
<worksheet xmlns="http://schemas.openxmlformats.org/spreadsheetml/2006/main" xmlns:r="http://schemas.openxmlformats.org/officeDocument/2006/relationships">
  <dimension ref="A1:M386"/>
  <sheetViews>
    <sheetView workbookViewId="0" topLeftCell="B187">
      <selection activeCell="F210" sqref="F210"/>
    </sheetView>
  </sheetViews>
  <sheetFormatPr defaultColWidth="9.00390625" defaultRowHeight="12.75"/>
  <cols>
    <col min="1" max="1" width="7.75390625" style="24" hidden="1" customWidth="1"/>
    <col min="2" max="2" width="15.00390625" style="24" customWidth="1"/>
    <col min="3" max="3" width="61.25390625" style="24" customWidth="1"/>
    <col min="4" max="4" width="16.875" style="24" customWidth="1"/>
    <col min="5" max="5" width="12.375" style="24" hidden="1" customWidth="1"/>
    <col min="6" max="6" width="19.375" style="24" customWidth="1"/>
    <col min="7" max="7" width="11.625" style="32" hidden="1" customWidth="1"/>
    <col min="8" max="8" width="13.875" style="24" customWidth="1"/>
    <col min="9" max="9" width="12.875" style="24" customWidth="1"/>
    <col min="10" max="10" width="10.75390625" style="24" customWidth="1"/>
    <col min="11" max="11" width="9.125" style="24" customWidth="1"/>
    <col min="12" max="12" width="11.125" style="24" customWidth="1"/>
    <col min="13" max="16384" width="9.125" style="24" customWidth="1"/>
  </cols>
  <sheetData>
    <row r="1" spans="3:9" s="56" customFormat="1" ht="27" customHeight="1">
      <c r="C1" s="67"/>
      <c r="D1" s="67"/>
      <c r="E1" s="67" t="s">
        <v>525</v>
      </c>
      <c r="F1" s="67" t="s">
        <v>527</v>
      </c>
      <c r="G1" s="67"/>
      <c r="H1" s="67"/>
      <c r="I1" s="67"/>
    </row>
    <row r="2" spans="3:9" s="56" customFormat="1" ht="26.25" customHeight="1">
      <c r="C2" s="183" t="s">
        <v>282</v>
      </c>
      <c r="D2" s="183"/>
      <c r="E2" s="183"/>
      <c r="F2" s="183"/>
      <c r="G2" s="183"/>
      <c r="H2" s="183"/>
      <c r="I2" s="183"/>
    </row>
    <row r="3" spans="3:9" s="56" customFormat="1" ht="25.5" customHeight="1">
      <c r="C3" s="183" t="s">
        <v>101</v>
      </c>
      <c r="D3" s="183"/>
      <c r="E3" s="183"/>
      <c r="F3" s="183"/>
      <c r="G3" s="183"/>
      <c r="H3" s="183"/>
      <c r="I3" s="183"/>
    </row>
    <row r="4" spans="5:9" s="56" customFormat="1" ht="24.75" customHeight="1">
      <c r="E4" s="67"/>
      <c r="F4" s="67"/>
      <c r="G4" s="67"/>
      <c r="H4" s="57"/>
      <c r="I4" s="57"/>
    </row>
    <row r="5" spans="1:12" s="56" customFormat="1" ht="24.75" customHeight="1">
      <c r="A5" s="187" t="s">
        <v>518</v>
      </c>
      <c r="B5" s="187"/>
      <c r="C5" s="187"/>
      <c r="D5" s="187"/>
      <c r="E5" s="187"/>
      <c r="F5" s="187"/>
      <c r="G5" s="187"/>
      <c r="H5" s="187"/>
      <c r="I5" s="187"/>
      <c r="J5" s="57"/>
      <c r="L5" s="58"/>
    </row>
    <row r="6" spans="1:12" s="56" customFormat="1" ht="26.25">
      <c r="A6" s="187" t="s">
        <v>102</v>
      </c>
      <c r="B6" s="187"/>
      <c r="C6" s="187"/>
      <c r="D6" s="187"/>
      <c r="E6" s="187"/>
      <c r="F6" s="187"/>
      <c r="G6" s="187"/>
      <c r="H6" s="187"/>
      <c r="I6" s="187"/>
      <c r="J6" s="60"/>
      <c r="L6" s="58"/>
    </row>
    <row r="7" spans="8:13" ht="15.75">
      <c r="H7" s="184" t="s">
        <v>328</v>
      </c>
      <c r="I7" s="184"/>
      <c r="J7" s="34"/>
      <c r="K7" s="35"/>
      <c r="L7" s="34"/>
      <c r="M7" s="35"/>
    </row>
    <row r="8" spans="1:12" ht="78.75">
      <c r="A8" s="36" t="s">
        <v>284</v>
      </c>
      <c r="B8" s="36" t="s">
        <v>285</v>
      </c>
      <c r="C8" s="36" t="s">
        <v>286</v>
      </c>
      <c r="D8" s="37" t="s">
        <v>59</v>
      </c>
      <c r="E8" s="36" t="s">
        <v>455</v>
      </c>
      <c r="F8" s="36" t="s">
        <v>281</v>
      </c>
      <c r="G8" s="37" t="s">
        <v>454</v>
      </c>
      <c r="H8" s="36" t="s">
        <v>528</v>
      </c>
      <c r="I8" s="36" t="s">
        <v>529</v>
      </c>
      <c r="J8" s="38"/>
      <c r="L8" s="38"/>
    </row>
    <row r="9" spans="1:12" ht="15.75">
      <c r="A9" s="39">
        <v>1</v>
      </c>
      <c r="B9" s="39">
        <v>1</v>
      </c>
      <c r="C9" s="39">
        <v>2</v>
      </c>
      <c r="D9" s="39">
        <v>3</v>
      </c>
      <c r="E9" s="39">
        <v>4</v>
      </c>
      <c r="F9" s="39">
        <v>4</v>
      </c>
      <c r="G9" s="40">
        <v>6</v>
      </c>
      <c r="H9" s="39">
        <v>5</v>
      </c>
      <c r="I9" s="39">
        <v>6</v>
      </c>
      <c r="J9" s="61"/>
      <c r="L9" s="33"/>
    </row>
    <row r="10" spans="1:12" ht="15.75">
      <c r="A10" s="185"/>
      <c r="B10" s="185"/>
      <c r="C10" s="185"/>
      <c r="D10" s="185"/>
      <c r="E10" s="185"/>
      <c r="F10" s="185"/>
      <c r="G10" s="185"/>
      <c r="H10" s="185"/>
      <c r="I10" s="186"/>
      <c r="J10" s="2"/>
      <c r="L10" s="41"/>
    </row>
    <row r="11" spans="1:12" ht="15.75">
      <c r="A11" s="19" t="s">
        <v>287</v>
      </c>
      <c r="B11" s="68" t="s">
        <v>288</v>
      </c>
      <c r="C11" s="69" t="s">
        <v>44</v>
      </c>
      <c r="D11" s="70">
        <f>SUM(D12:D19)</f>
        <v>9067.748</v>
      </c>
      <c r="E11" s="70">
        <f>SUM(E12:E19)</f>
        <v>3613.0000000000005</v>
      </c>
      <c r="F11" s="70">
        <f>SUM(F12:F19)</f>
        <v>3961.6856900000007</v>
      </c>
      <c r="G11" s="70" t="e">
        <f>SUM(G12:G19)</f>
        <v>#REF!</v>
      </c>
      <c r="H11" s="70">
        <f aca="true" t="shared" si="0" ref="H11:H74">F11-D11</f>
        <v>-5106.062309999999</v>
      </c>
      <c r="I11" s="13">
        <f aca="true" t="shared" si="1" ref="I11:I25">F11/D11*100</f>
        <v>43.6898520999922</v>
      </c>
      <c r="J11" s="2"/>
      <c r="L11" s="41"/>
    </row>
    <row r="12" spans="1:12" ht="15.75">
      <c r="A12" s="20" t="s">
        <v>287</v>
      </c>
      <c r="B12" s="52" t="s">
        <v>288</v>
      </c>
      <c r="C12" s="21" t="s">
        <v>523</v>
      </c>
      <c r="D12" s="6">
        <v>626.511</v>
      </c>
      <c r="E12" s="1">
        <v>314.3</v>
      </c>
      <c r="F12" s="4">
        <v>298.58142</v>
      </c>
      <c r="G12" s="5">
        <f aca="true" t="shared" si="2" ref="G12:G19">F12-L11</f>
        <v>298.58142</v>
      </c>
      <c r="H12" s="4">
        <f t="shared" si="0"/>
        <v>-327.92958</v>
      </c>
      <c r="I12" s="1">
        <f t="shared" si="1"/>
        <v>47.65780967931928</v>
      </c>
      <c r="J12" s="2"/>
      <c r="L12" s="41"/>
    </row>
    <row r="13" spans="1:12" ht="15.75">
      <c r="A13" s="20" t="s">
        <v>287</v>
      </c>
      <c r="B13" s="52" t="s">
        <v>288</v>
      </c>
      <c r="C13" s="21" t="s">
        <v>386</v>
      </c>
      <c r="D13" s="6">
        <f>3812.584+40</f>
        <v>3852.584</v>
      </c>
      <c r="E13" s="1">
        <v>1487.3</v>
      </c>
      <c r="F13" s="4">
        <f>1528.10846+3.8685</f>
        <v>1531.97696</v>
      </c>
      <c r="G13" s="5">
        <f t="shared" si="2"/>
        <v>1531.97696</v>
      </c>
      <c r="H13" s="4">
        <f t="shared" si="0"/>
        <v>-2320.60704</v>
      </c>
      <c r="I13" s="1">
        <f t="shared" si="1"/>
        <v>39.76492037551939</v>
      </c>
      <c r="J13" s="2"/>
      <c r="L13" s="41"/>
    </row>
    <row r="14" spans="1:12" ht="15.75">
      <c r="A14" s="20" t="s">
        <v>287</v>
      </c>
      <c r="B14" s="52" t="s">
        <v>288</v>
      </c>
      <c r="C14" s="21" t="s">
        <v>387</v>
      </c>
      <c r="D14" s="6">
        <v>849.015</v>
      </c>
      <c r="E14" s="1">
        <v>432.3</v>
      </c>
      <c r="F14" s="4">
        <v>400.57611</v>
      </c>
      <c r="G14" s="5">
        <f t="shared" si="2"/>
        <v>400.57611</v>
      </c>
      <c r="H14" s="4">
        <f t="shared" si="0"/>
        <v>-448.43888999999996</v>
      </c>
      <c r="I14" s="1">
        <f t="shared" si="1"/>
        <v>47.181275949188176</v>
      </c>
      <c r="J14" s="2"/>
      <c r="L14" s="41"/>
    </row>
    <row r="15" spans="1:12" ht="31.5">
      <c r="A15" s="20" t="s">
        <v>287</v>
      </c>
      <c r="B15" s="52" t="s">
        <v>288</v>
      </c>
      <c r="C15" s="7" t="s">
        <v>388</v>
      </c>
      <c r="D15" s="6">
        <v>1539.605</v>
      </c>
      <c r="E15" s="1">
        <v>549.7</v>
      </c>
      <c r="F15" s="4">
        <v>713.35762</v>
      </c>
      <c r="G15" s="5">
        <f t="shared" si="2"/>
        <v>713.35762</v>
      </c>
      <c r="H15" s="4">
        <f t="shared" si="0"/>
        <v>-826.24738</v>
      </c>
      <c r="I15" s="1">
        <f t="shared" si="1"/>
        <v>46.33380769742889</v>
      </c>
      <c r="J15" s="2"/>
      <c r="L15" s="41"/>
    </row>
    <row r="16" spans="1:12" ht="47.25">
      <c r="A16" s="20" t="s">
        <v>287</v>
      </c>
      <c r="B16" s="52" t="s">
        <v>288</v>
      </c>
      <c r="C16" s="7" t="s">
        <v>509</v>
      </c>
      <c r="D16" s="6">
        <v>719.758</v>
      </c>
      <c r="E16" s="1">
        <v>309</v>
      </c>
      <c r="F16" s="4">
        <v>360.40958</v>
      </c>
      <c r="G16" s="5">
        <f t="shared" si="2"/>
        <v>360.40958</v>
      </c>
      <c r="H16" s="4">
        <f t="shared" si="0"/>
        <v>-359.34842000000003</v>
      </c>
      <c r="I16" s="1">
        <f t="shared" si="1"/>
        <v>50.07371644358243</v>
      </c>
      <c r="J16" s="2"/>
      <c r="L16" s="41"/>
    </row>
    <row r="17" spans="1:12" ht="31.5">
      <c r="A17" s="20" t="s">
        <v>287</v>
      </c>
      <c r="B17" s="52" t="s">
        <v>288</v>
      </c>
      <c r="C17" s="7" t="s">
        <v>510</v>
      </c>
      <c r="D17" s="6">
        <v>645.76</v>
      </c>
      <c r="E17" s="1">
        <v>258.7</v>
      </c>
      <c r="F17" s="4">
        <v>297.71883</v>
      </c>
      <c r="G17" s="5">
        <f t="shared" si="2"/>
        <v>297.71883</v>
      </c>
      <c r="H17" s="4">
        <f t="shared" si="0"/>
        <v>-348.04116999999997</v>
      </c>
      <c r="I17" s="1">
        <f t="shared" si="1"/>
        <v>46.103634477205155</v>
      </c>
      <c r="J17" s="2"/>
      <c r="L17" s="41"/>
    </row>
    <row r="18" spans="1:12" ht="15.75">
      <c r="A18" s="20" t="s">
        <v>287</v>
      </c>
      <c r="B18" s="52" t="s">
        <v>288</v>
      </c>
      <c r="C18" s="21" t="s">
        <v>431</v>
      </c>
      <c r="D18" s="6">
        <v>503.108</v>
      </c>
      <c r="E18" s="1">
        <v>132.9</v>
      </c>
      <c r="F18" s="4">
        <v>242.9884</v>
      </c>
      <c r="G18" s="5" t="e">
        <f>F18-#REF!</f>
        <v>#REF!</v>
      </c>
      <c r="H18" s="4">
        <f t="shared" si="0"/>
        <v>-260.1196</v>
      </c>
      <c r="I18" s="1">
        <f t="shared" si="1"/>
        <v>48.29746297017738</v>
      </c>
      <c r="J18" s="2"/>
      <c r="L18" s="41"/>
    </row>
    <row r="19" spans="1:12" ht="15.75">
      <c r="A19" s="20" t="s">
        <v>287</v>
      </c>
      <c r="B19" s="52" t="s">
        <v>288</v>
      </c>
      <c r="C19" s="21" t="s">
        <v>487</v>
      </c>
      <c r="D19" s="6">
        <v>331.407</v>
      </c>
      <c r="E19" s="1">
        <v>128.8</v>
      </c>
      <c r="F19" s="4">
        <v>116.07677</v>
      </c>
      <c r="G19" s="5">
        <f t="shared" si="2"/>
        <v>116.07677</v>
      </c>
      <c r="H19" s="4">
        <f t="shared" si="0"/>
        <v>-215.33022999999997</v>
      </c>
      <c r="I19" s="1">
        <f t="shared" si="1"/>
        <v>35.02544303530101</v>
      </c>
      <c r="J19" s="2"/>
      <c r="L19" s="2"/>
    </row>
    <row r="20" spans="1:12" ht="63">
      <c r="A20" s="20"/>
      <c r="B20" s="82" t="s">
        <v>488</v>
      </c>
      <c r="C20" s="77" t="s">
        <v>24</v>
      </c>
      <c r="D20" s="85">
        <v>5</v>
      </c>
      <c r="E20" s="85"/>
      <c r="F20" s="70">
        <v>0</v>
      </c>
      <c r="G20" s="70"/>
      <c r="H20" s="70">
        <f>F20-D20</f>
        <v>-5</v>
      </c>
      <c r="I20" s="13">
        <f>F20/D20*100</f>
        <v>0</v>
      </c>
      <c r="J20" s="2"/>
      <c r="L20" s="2"/>
    </row>
    <row r="21" spans="1:12" ht="15.75">
      <c r="A21" s="20" t="s">
        <v>289</v>
      </c>
      <c r="B21" s="71" t="s">
        <v>290</v>
      </c>
      <c r="C21" s="72" t="s">
        <v>45</v>
      </c>
      <c r="D21" s="13">
        <f>SUM(D22:D27)</f>
        <v>55138.52901</v>
      </c>
      <c r="E21" s="13">
        <f>SUM(E22:E27)</f>
        <v>21838.1</v>
      </c>
      <c r="F21" s="13">
        <f>SUM(F22:F27)</f>
        <v>29479.80763</v>
      </c>
      <c r="G21" s="13">
        <f>SUM(G22:G27)</f>
        <v>29479.80763</v>
      </c>
      <c r="H21" s="70">
        <f t="shared" si="0"/>
        <v>-25658.72138</v>
      </c>
      <c r="I21" s="13">
        <f t="shared" si="1"/>
        <v>53.46498747663998</v>
      </c>
      <c r="J21" s="2"/>
      <c r="L21" s="41"/>
    </row>
    <row r="22" spans="1:12" ht="15.75">
      <c r="A22" s="20" t="s">
        <v>350</v>
      </c>
      <c r="B22" s="52" t="s">
        <v>349</v>
      </c>
      <c r="C22" s="21" t="s">
        <v>389</v>
      </c>
      <c r="D22" s="1">
        <v>20089.83533</v>
      </c>
      <c r="E22" s="1">
        <v>7100.2</v>
      </c>
      <c r="F22" s="4">
        <v>9920.64396</v>
      </c>
      <c r="G22" s="5">
        <f>F22-L21</f>
        <v>9920.64396</v>
      </c>
      <c r="H22" s="4">
        <f t="shared" si="0"/>
        <v>-10169.191370000002</v>
      </c>
      <c r="I22" s="1">
        <f t="shared" si="1"/>
        <v>49.381410036674495</v>
      </c>
      <c r="J22" s="2"/>
      <c r="L22" s="41"/>
    </row>
    <row r="23" spans="1:12" ht="15.75">
      <c r="A23" s="20" t="s">
        <v>352</v>
      </c>
      <c r="B23" s="52" t="s">
        <v>351</v>
      </c>
      <c r="C23" s="21" t="s">
        <v>390</v>
      </c>
      <c r="D23" s="1">
        <v>28550.5491</v>
      </c>
      <c r="E23" s="1">
        <v>12055.3</v>
      </c>
      <c r="F23" s="4">
        <v>16385.37038</v>
      </c>
      <c r="G23" s="5">
        <f>F23-L22</f>
        <v>16385.37038</v>
      </c>
      <c r="H23" s="4">
        <f t="shared" si="0"/>
        <v>-12165.17872</v>
      </c>
      <c r="I23" s="1">
        <f t="shared" si="1"/>
        <v>57.390736418445975</v>
      </c>
      <c r="J23" s="2"/>
      <c r="L23" s="41"/>
    </row>
    <row r="24" spans="1:12" ht="31.5">
      <c r="A24" s="20" t="s">
        <v>350</v>
      </c>
      <c r="B24" s="115" t="s">
        <v>456</v>
      </c>
      <c r="C24" s="116" t="s">
        <v>531</v>
      </c>
      <c r="D24" s="117">
        <v>216.5</v>
      </c>
      <c r="E24" s="117">
        <v>59.1</v>
      </c>
      <c r="F24" s="114">
        <v>115.28644</v>
      </c>
      <c r="G24" s="114">
        <f>F24-L23</f>
        <v>115.28644</v>
      </c>
      <c r="H24" s="114">
        <f t="shared" si="0"/>
        <v>-101.21356</v>
      </c>
      <c r="I24" s="117">
        <f t="shared" si="1"/>
        <v>53.250087759815244</v>
      </c>
      <c r="J24" s="2"/>
      <c r="L24" s="41"/>
    </row>
    <row r="25" spans="1:12" ht="21.75" customHeight="1">
      <c r="A25" s="20" t="s">
        <v>354</v>
      </c>
      <c r="B25" s="52" t="s">
        <v>353</v>
      </c>
      <c r="C25" s="21" t="s">
        <v>391</v>
      </c>
      <c r="D25" s="1">
        <v>2766.49178</v>
      </c>
      <c r="E25" s="1">
        <v>1069.7</v>
      </c>
      <c r="F25" s="4">
        <v>1391.59192</v>
      </c>
      <c r="G25" s="5">
        <f>F25-L24</f>
        <v>1391.59192</v>
      </c>
      <c r="H25" s="4">
        <f t="shared" si="0"/>
        <v>-1374.8998599999998</v>
      </c>
      <c r="I25" s="1">
        <f t="shared" si="1"/>
        <v>50.30168280492777</v>
      </c>
      <c r="J25" s="2"/>
      <c r="L25" s="41"/>
    </row>
    <row r="26" spans="1:12" ht="19.5" customHeight="1" hidden="1">
      <c r="A26" s="20" t="s">
        <v>354</v>
      </c>
      <c r="B26" s="52" t="s">
        <v>353</v>
      </c>
      <c r="C26" s="21" t="s">
        <v>381</v>
      </c>
      <c r="D26" s="1"/>
      <c r="E26" s="1"/>
      <c r="F26" s="4"/>
      <c r="G26" s="5">
        <f>F26-L25</f>
        <v>0</v>
      </c>
      <c r="H26" s="4">
        <f t="shared" si="0"/>
        <v>0</v>
      </c>
      <c r="I26" s="1"/>
      <c r="J26" s="2"/>
      <c r="L26" s="41"/>
    </row>
    <row r="27" spans="1:12" ht="15.75">
      <c r="A27" s="20" t="s">
        <v>355</v>
      </c>
      <c r="B27" s="73" t="s">
        <v>356</v>
      </c>
      <c r="C27" s="74" t="s">
        <v>530</v>
      </c>
      <c r="D27" s="75">
        <f>SUM(D28:D34)</f>
        <v>3515.1528</v>
      </c>
      <c r="E27" s="75">
        <f>SUM(E28:E34)</f>
        <v>1553.8000000000002</v>
      </c>
      <c r="F27" s="75">
        <f>SUM(F28:F34)</f>
        <v>1666.9149300000001</v>
      </c>
      <c r="G27" s="75">
        <f>SUM(G28:G34)</f>
        <v>1666.9149300000001</v>
      </c>
      <c r="H27" s="75">
        <f t="shared" si="0"/>
        <v>-1848.2378699999997</v>
      </c>
      <c r="I27" s="76">
        <f aca="true" t="shared" si="3" ref="I27:I60">F27/D27*100</f>
        <v>47.42083843410734</v>
      </c>
      <c r="J27" s="2"/>
      <c r="L27" s="41"/>
    </row>
    <row r="28" spans="1:12" ht="24" customHeight="1">
      <c r="A28" s="20" t="s">
        <v>355</v>
      </c>
      <c r="B28" s="52" t="s">
        <v>368</v>
      </c>
      <c r="C28" s="21" t="s">
        <v>392</v>
      </c>
      <c r="D28" s="1">
        <v>540.798</v>
      </c>
      <c r="E28" s="1">
        <v>171.2</v>
      </c>
      <c r="F28" s="4">
        <v>286.06647</v>
      </c>
      <c r="G28" s="5">
        <f aca="true" t="shared" si="4" ref="G28:G34">F28-L27</f>
        <v>286.06647</v>
      </c>
      <c r="H28" s="4">
        <f t="shared" si="0"/>
        <v>-254.73153000000002</v>
      </c>
      <c r="I28" s="1">
        <f t="shared" si="3"/>
        <v>52.89710206028868</v>
      </c>
      <c r="J28" s="2"/>
      <c r="L28" s="41"/>
    </row>
    <row r="29" spans="1:12" ht="15.75">
      <c r="A29" s="20" t="s">
        <v>355</v>
      </c>
      <c r="B29" s="52" t="s">
        <v>369</v>
      </c>
      <c r="C29" s="21" t="s">
        <v>393</v>
      </c>
      <c r="D29" s="1">
        <v>836.5358</v>
      </c>
      <c r="E29" s="1">
        <v>275.5</v>
      </c>
      <c r="F29" s="4">
        <v>412.21357</v>
      </c>
      <c r="G29" s="5">
        <f t="shared" si="4"/>
        <v>412.21357</v>
      </c>
      <c r="H29" s="4">
        <f t="shared" si="0"/>
        <v>-424.32223</v>
      </c>
      <c r="I29" s="1">
        <f t="shared" si="3"/>
        <v>49.276261697347564</v>
      </c>
      <c r="J29" s="2"/>
      <c r="L29" s="41"/>
    </row>
    <row r="30" spans="1:12" ht="33" customHeight="1">
      <c r="A30" s="20" t="s">
        <v>355</v>
      </c>
      <c r="B30" s="52" t="s">
        <v>370</v>
      </c>
      <c r="C30" s="21" t="s">
        <v>394</v>
      </c>
      <c r="D30" s="1">
        <v>971.913</v>
      </c>
      <c r="E30" s="1">
        <v>185</v>
      </c>
      <c r="F30" s="4">
        <v>431.03335</v>
      </c>
      <c r="G30" s="5">
        <f t="shared" si="4"/>
        <v>431.03335</v>
      </c>
      <c r="H30" s="4">
        <f t="shared" si="0"/>
        <v>-540.8796500000001</v>
      </c>
      <c r="I30" s="1">
        <f t="shared" si="3"/>
        <v>44.34896436203652</v>
      </c>
      <c r="J30" s="2"/>
      <c r="L30" s="41"/>
    </row>
    <row r="31" spans="1:12" ht="18.75" customHeight="1">
      <c r="A31" s="20" t="s">
        <v>355</v>
      </c>
      <c r="B31" s="52" t="s">
        <v>365</v>
      </c>
      <c r="C31" s="21" t="s">
        <v>395</v>
      </c>
      <c r="D31" s="1">
        <v>1074.731</v>
      </c>
      <c r="E31" s="1">
        <v>439.2</v>
      </c>
      <c r="F31" s="4">
        <v>491.35554</v>
      </c>
      <c r="G31" s="5">
        <f t="shared" si="4"/>
        <v>491.35554</v>
      </c>
      <c r="H31" s="4">
        <f t="shared" si="0"/>
        <v>-583.37546</v>
      </c>
      <c r="I31" s="1">
        <f t="shared" si="3"/>
        <v>45.71893245844774</v>
      </c>
      <c r="J31" s="2"/>
      <c r="L31" s="41"/>
    </row>
    <row r="32" spans="1:12" ht="35.25" customHeight="1">
      <c r="A32" s="20" t="s">
        <v>355</v>
      </c>
      <c r="B32" s="52" t="s">
        <v>433</v>
      </c>
      <c r="C32" s="21" t="s">
        <v>532</v>
      </c>
      <c r="D32" s="1">
        <v>78.945</v>
      </c>
      <c r="E32" s="1">
        <v>76</v>
      </c>
      <c r="F32" s="4">
        <v>43.066</v>
      </c>
      <c r="G32" s="5">
        <f t="shared" si="4"/>
        <v>43.066</v>
      </c>
      <c r="H32" s="4">
        <f t="shared" si="0"/>
        <v>-35.87899999999999</v>
      </c>
      <c r="I32" s="1">
        <f t="shared" si="3"/>
        <v>54.55190322376339</v>
      </c>
      <c r="J32" s="2"/>
      <c r="L32" s="41"/>
    </row>
    <row r="33" spans="1:12" ht="30" customHeight="1">
      <c r="A33" s="22" t="s">
        <v>355</v>
      </c>
      <c r="B33" s="53" t="s">
        <v>418</v>
      </c>
      <c r="C33" s="7" t="s">
        <v>419</v>
      </c>
      <c r="D33" s="1">
        <v>12.23</v>
      </c>
      <c r="E33" s="1">
        <v>4</v>
      </c>
      <c r="F33" s="4">
        <v>3.18</v>
      </c>
      <c r="G33" s="5">
        <f t="shared" si="4"/>
        <v>3.18</v>
      </c>
      <c r="H33" s="4">
        <f t="shared" si="0"/>
        <v>-9.05</v>
      </c>
      <c r="I33" s="1">
        <f t="shared" si="3"/>
        <v>26.00163532297629</v>
      </c>
      <c r="J33" s="2"/>
      <c r="L33" s="41"/>
    </row>
    <row r="34" spans="1:12" ht="1.5" customHeight="1" hidden="1">
      <c r="A34" s="22" t="s">
        <v>355</v>
      </c>
      <c r="B34" s="53" t="s">
        <v>428</v>
      </c>
      <c r="C34" s="21" t="s">
        <v>459</v>
      </c>
      <c r="D34" s="1"/>
      <c r="E34" s="1">
        <v>402.9</v>
      </c>
      <c r="F34" s="4"/>
      <c r="G34" s="5">
        <f t="shared" si="4"/>
        <v>0</v>
      </c>
      <c r="H34" s="4"/>
      <c r="I34" s="1"/>
      <c r="J34" s="2"/>
      <c r="K34" s="2"/>
      <c r="L34" s="2"/>
    </row>
    <row r="35" spans="1:12" ht="15.75" hidden="1">
      <c r="A35" s="20" t="s">
        <v>396</v>
      </c>
      <c r="B35" s="52" t="s">
        <v>291</v>
      </c>
      <c r="C35" s="21" t="s">
        <v>397</v>
      </c>
      <c r="D35" s="1">
        <f>SUM(D36:D36)</f>
        <v>0</v>
      </c>
      <c r="E35" s="1">
        <f>SUM(E36:E36)</f>
        <v>0</v>
      </c>
      <c r="F35" s="1">
        <f>SUM(F36:F36)</f>
        <v>0</v>
      </c>
      <c r="G35" s="6">
        <f>SUM(G36:G36)</f>
        <v>0</v>
      </c>
      <c r="H35" s="4">
        <f t="shared" si="0"/>
        <v>0</v>
      </c>
      <c r="I35" s="1" t="e">
        <f t="shared" si="3"/>
        <v>#DIV/0!</v>
      </c>
      <c r="J35" s="2"/>
      <c r="L35" s="41"/>
    </row>
    <row r="36" spans="1:12" ht="47.25" hidden="1">
      <c r="A36" s="20" t="s">
        <v>338</v>
      </c>
      <c r="B36" s="52" t="s">
        <v>339</v>
      </c>
      <c r="C36" s="7" t="s">
        <v>422</v>
      </c>
      <c r="D36" s="1"/>
      <c r="E36" s="1"/>
      <c r="F36" s="4"/>
      <c r="G36" s="5">
        <f>F36-L35</f>
        <v>0</v>
      </c>
      <c r="H36" s="4">
        <f t="shared" si="0"/>
        <v>0</v>
      </c>
      <c r="I36" s="1" t="e">
        <f t="shared" si="3"/>
        <v>#DIV/0!</v>
      </c>
      <c r="J36" s="2"/>
      <c r="L36" s="2"/>
    </row>
    <row r="37" spans="1:12" ht="17.25" customHeight="1">
      <c r="A37" s="20" t="s">
        <v>398</v>
      </c>
      <c r="B37" s="71" t="s">
        <v>292</v>
      </c>
      <c r="C37" s="77" t="s">
        <v>46</v>
      </c>
      <c r="D37" s="13">
        <f>D38+D51+D88+D90+D99+D105+D59+D89</f>
        <v>30588.526330000004</v>
      </c>
      <c r="E37" s="13">
        <f>E38+E51+E88+E90+E99+E105+E59+E89</f>
        <v>5469.299999999999</v>
      </c>
      <c r="F37" s="13">
        <f>F38+F51+F88+F90+F99+F105+F59+F89</f>
        <v>15194.15381</v>
      </c>
      <c r="G37" s="13" t="e">
        <f>G38+G51+G60+G61+#REF!+G82+G84+G87+G88+G90+G99+G106</f>
        <v>#REF!</v>
      </c>
      <c r="H37" s="70">
        <f t="shared" si="0"/>
        <v>-15394.372520000004</v>
      </c>
      <c r="I37" s="13">
        <f t="shared" si="3"/>
        <v>49.67272253027169</v>
      </c>
      <c r="J37" s="2"/>
      <c r="L37" s="2"/>
    </row>
    <row r="38" spans="1:12" ht="15.75">
      <c r="A38" s="20"/>
      <c r="B38" s="78" t="s">
        <v>439</v>
      </c>
      <c r="C38" s="74" t="s">
        <v>533</v>
      </c>
      <c r="D38" s="76">
        <f>SUM(D39:D50)</f>
        <v>3487.8999999999996</v>
      </c>
      <c r="E38" s="76">
        <f>SUM(E39:E50)</f>
        <v>1141.1</v>
      </c>
      <c r="F38" s="76">
        <f>SUM(F39:F50)</f>
        <v>1422.84304</v>
      </c>
      <c r="G38" s="76">
        <f>SUM(G39:G49)</f>
        <v>1344.73158</v>
      </c>
      <c r="H38" s="75">
        <f t="shared" si="0"/>
        <v>-2065.05696</v>
      </c>
      <c r="I38" s="76">
        <f t="shared" si="3"/>
        <v>40.79368789242811</v>
      </c>
      <c r="J38" s="2"/>
      <c r="L38" s="41"/>
    </row>
    <row r="39" spans="1:12" ht="96.75" customHeight="1">
      <c r="A39" s="20" t="s">
        <v>293</v>
      </c>
      <c r="B39" s="115" t="s">
        <v>294</v>
      </c>
      <c r="C39" s="124" t="s">
        <v>534</v>
      </c>
      <c r="D39" s="117">
        <v>1400</v>
      </c>
      <c r="E39" s="117">
        <v>482.5</v>
      </c>
      <c r="F39" s="114">
        <v>581.5672</v>
      </c>
      <c r="G39" s="114">
        <f aca="true" t="shared" si="5" ref="G39:G49">F39-L38</f>
        <v>581.5672</v>
      </c>
      <c r="H39" s="114">
        <f t="shared" si="0"/>
        <v>-818.4328</v>
      </c>
      <c r="I39" s="117">
        <f t="shared" si="3"/>
        <v>41.54051428571428</v>
      </c>
      <c r="J39" s="2"/>
      <c r="L39" s="41"/>
    </row>
    <row r="40" spans="1:12" ht="94.5" customHeight="1">
      <c r="A40" s="20" t="s">
        <v>293</v>
      </c>
      <c r="B40" s="115" t="s">
        <v>341</v>
      </c>
      <c r="C40" s="124" t="s">
        <v>535</v>
      </c>
      <c r="D40" s="117">
        <v>1.6</v>
      </c>
      <c r="E40" s="117">
        <v>10.7</v>
      </c>
      <c r="F40" s="114">
        <v>0</v>
      </c>
      <c r="G40" s="114">
        <f t="shared" si="5"/>
        <v>0</v>
      </c>
      <c r="H40" s="114">
        <f t="shared" si="0"/>
        <v>-1.6</v>
      </c>
      <c r="I40" s="117">
        <f t="shared" si="3"/>
        <v>0</v>
      </c>
      <c r="J40" s="2"/>
      <c r="L40" s="41"/>
    </row>
    <row r="41" spans="1:12" ht="94.5" customHeight="1">
      <c r="A41" s="20" t="s">
        <v>293</v>
      </c>
      <c r="B41" s="115" t="s">
        <v>342</v>
      </c>
      <c r="C41" s="124" t="s">
        <v>536</v>
      </c>
      <c r="D41" s="117">
        <v>21</v>
      </c>
      <c r="E41" s="117">
        <v>105.6</v>
      </c>
      <c r="F41" s="114">
        <v>2.6693</v>
      </c>
      <c r="G41" s="114">
        <f t="shared" si="5"/>
        <v>2.6693</v>
      </c>
      <c r="H41" s="114">
        <f t="shared" si="0"/>
        <v>-18.3307</v>
      </c>
      <c r="I41" s="117">
        <f t="shared" si="3"/>
        <v>12.710952380952381</v>
      </c>
      <c r="J41" s="2"/>
      <c r="L41" s="41"/>
    </row>
    <row r="42" spans="1:12" ht="81.75" customHeight="1">
      <c r="A42" s="20" t="s">
        <v>293</v>
      </c>
      <c r="B42" s="115" t="s">
        <v>343</v>
      </c>
      <c r="C42" s="124" t="s">
        <v>537</v>
      </c>
      <c r="D42" s="117">
        <v>500</v>
      </c>
      <c r="E42" s="117">
        <v>108.4</v>
      </c>
      <c r="F42" s="114">
        <v>166.65026</v>
      </c>
      <c r="G42" s="114">
        <f t="shared" si="5"/>
        <v>166.65026</v>
      </c>
      <c r="H42" s="114">
        <f t="shared" si="0"/>
        <v>-333.34974</v>
      </c>
      <c r="I42" s="117">
        <f t="shared" si="3"/>
        <v>33.330052</v>
      </c>
      <c r="J42" s="2"/>
      <c r="L42" s="41"/>
    </row>
    <row r="43" spans="1:12" ht="67.5" customHeight="1" hidden="1">
      <c r="A43" s="20" t="s">
        <v>293</v>
      </c>
      <c r="B43" s="115" t="s">
        <v>427</v>
      </c>
      <c r="C43" s="128" t="s">
        <v>499</v>
      </c>
      <c r="D43" s="117">
        <v>0</v>
      </c>
      <c r="E43" s="117">
        <v>0.2</v>
      </c>
      <c r="F43" s="114">
        <v>0</v>
      </c>
      <c r="G43" s="114">
        <f t="shared" si="5"/>
        <v>0</v>
      </c>
      <c r="H43" s="114">
        <f t="shared" si="0"/>
        <v>0</v>
      </c>
      <c r="I43" s="117" t="e">
        <f t="shared" si="3"/>
        <v>#DIV/0!</v>
      </c>
      <c r="J43" s="2"/>
      <c r="L43" s="41"/>
    </row>
    <row r="44" spans="1:12" ht="0.75" customHeight="1" hidden="1">
      <c r="A44" s="20" t="s">
        <v>293</v>
      </c>
      <c r="B44" s="115" t="s">
        <v>380</v>
      </c>
      <c r="C44" s="124" t="s">
        <v>494</v>
      </c>
      <c r="D44" s="117"/>
      <c r="E44" s="117">
        <v>5</v>
      </c>
      <c r="F44" s="114"/>
      <c r="G44" s="114">
        <f t="shared" si="5"/>
        <v>0</v>
      </c>
      <c r="H44" s="114">
        <f t="shared" si="0"/>
        <v>0</v>
      </c>
      <c r="I44" s="117" t="e">
        <f t="shared" si="3"/>
        <v>#DIV/0!</v>
      </c>
      <c r="J44" s="2"/>
      <c r="L44" s="41"/>
    </row>
    <row r="45" spans="1:12" ht="63" customHeight="1">
      <c r="A45" s="20" t="s">
        <v>318</v>
      </c>
      <c r="B45" s="115" t="s">
        <v>361</v>
      </c>
      <c r="C45" s="124" t="s">
        <v>538</v>
      </c>
      <c r="D45" s="117">
        <v>1000</v>
      </c>
      <c r="E45" s="117">
        <v>286.4</v>
      </c>
      <c r="F45" s="114">
        <v>422.1487</v>
      </c>
      <c r="G45" s="114">
        <f t="shared" si="5"/>
        <v>422.1487</v>
      </c>
      <c r="H45" s="114">
        <f t="shared" si="0"/>
        <v>-577.8513</v>
      </c>
      <c r="I45" s="117">
        <f t="shared" si="3"/>
        <v>42.214870000000005</v>
      </c>
      <c r="J45" s="2"/>
      <c r="L45" s="41"/>
    </row>
    <row r="46" spans="1:12" ht="66" customHeight="1">
      <c r="A46" s="20" t="s">
        <v>318</v>
      </c>
      <c r="B46" s="115" t="s">
        <v>432</v>
      </c>
      <c r="C46" s="124" t="s">
        <v>0</v>
      </c>
      <c r="D46" s="117">
        <v>0.4</v>
      </c>
      <c r="E46" s="117">
        <v>0.3</v>
      </c>
      <c r="F46" s="114">
        <v>0</v>
      </c>
      <c r="G46" s="114">
        <f t="shared" si="5"/>
        <v>0</v>
      </c>
      <c r="H46" s="114">
        <f t="shared" si="0"/>
        <v>-0.4</v>
      </c>
      <c r="I46" s="117">
        <f t="shared" si="3"/>
        <v>0</v>
      </c>
      <c r="J46" s="2"/>
      <c r="L46" s="41"/>
    </row>
    <row r="47" spans="1:12" ht="60" customHeight="1">
      <c r="A47" s="20" t="s">
        <v>318</v>
      </c>
      <c r="B47" s="115" t="s">
        <v>362</v>
      </c>
      <c r="C47" s="124" t="s">
        <v>1</v>
      </c>
      <c r="D47" s="117">
        <v>30</v>
      </c>
      <c r="E47" s="117">
        <v>56.5</v>
      </c>
      <c r="F47" s="114">
        <v>8.32118</v>
      </c>
      <c r="G47" s="114">
        <f t="shared" si="5"/>
        <v>8.32118</v>
      </c>
      <c r="H47" s="114">
        <f t="shared" si="0"/>
        <v>-21.67882</v>
      </c>
      <c r="I47" s="117">
        <f t="shared" si="3"/>
        <v>27.737266666666667</v>
      </c>
      <c r="J47" s="2"/>
      <c r="L47" s="41"/>
    </row>
    <row r="48" spans="1:12" ht="48.75" customHeight="1">
      <c r="A48" s="20" t="s">
        <v>318</v>
      </c>
      <c r="B48" s="115" t="s">
        <v>438</v>
      </c>
      <c r="C48" s="124" t="s">
        <v>440</v>
      </c>
      <c r="D48" s="117">
        <v>154.2</v>
      </c>
      <c r="E48" s="117">
        <v>50.6</v>
      </c>
      <c r="F48" s="114">
        <v>72.50288</v>
      </c>
      <c r="G48" s="114">
        <f t="shared" si="5"/>
        <v>72.50288</v>
      </c>
      <c r="H48" s="114">
        <f t="shared" si="0"/>
        <v>-81.69711999999998</v>
      </c>
      <c r="I48" s="117">
        <f t="shared" si="3"/>
        <v>47.01872892347601</v>
      </c>
      <c r="J48" s="2"/>
      <c r="L48" s="41"/>
    </row>
    <row r="49" spans="1:12" ht="31.5">
      <c r="A49" s="20" t="s">
        <v>318</v>
      </c>
      <c r="B49" s="115" t="s">
        <v>458</v>
      </c>
      <c r="C49" s="124" t="s">
        <v>2</v>
      </c>
      <c r="D49" s="117">
        <v>200.2</v>
      </c>
      <c r="E49" s="117">
        <v>34.9</v>
      </c>
      <c r="F49" s="114">
        <v>90.87206</v>
      </c>
      <c r="G49" s="114">
        <f t="shared" si="5"/>
        <v>90.87206</v>
      </c>
      <c r="H49" s="114">
        <f t="shared" si="0"/>
        <v>-109.32793999999998</v>
      </c>
      <c r="I49" s="117">
        <f t="shared" si="3"/>
        <v>45.39063936063937</v>
      </c>
      <c r="J49" s="2"/>
      <c r="K49" s="2"/>
      <c r="L49" s="2"/>
    </row>
    <row r="50" spans="1:12" ht="31.5">
      <c r="A50" s="20" t="s">
        <v>318</v>
      </c>
      <c r="B50" s="115" t="s">
        <v>503</v>
      </c>
      <c r="C50" s="124" t="s">
        <v>504</v>
      </c>
      <c r="D50" s="117">
        <v>180.5</v>
      </c>
      <c r="E50" s="117"/>
      <c r="F50" s="114">
        <v>78.11146</v>
      </c>
      <c r="G50" s="114"/>
      <c r="H50" s="114">
        <f t="shared" si="0"/>
        <v>-102.38854</v>
      </c>
      <c r="I50" s="117">
        <f t="shared" si="3"/>
        <v>43.27504709141274</v>
      </c>
      <c r="J50" s="2"/>
      <c r="K50" s="2"/>
      <c r="L50" s="2"/>
    </row>
    <row r="51" spans="1:12" ht="15.75">
      <c r="A51" s="20"/>
      <c r="B51" s="78" t="s">
        <v>441</v>
      </c>
      <c r="C51" s="79" t="s">
        <v>3</v>
      </c>
      <c r="D51" s="76">
        <f>SUM(D52:D58)</f>
        <v>18470.9</v>
      </c>
      <c r="E51" s="76">
        <f>SUM(E52:E58)</f>
        <v>1842.6999999999998</v>
      </c>
      <c r="F51" s="76">
        <f>SUM(F52:F58)</f>
        <v>9984.12591</v>
      </c>
      <c r="G51" s="76">
        <f>SUM(G52:G56)</f>
        <v>9768.00273</v>
      </c>
      <c r="H51" s="75">
        <f t="shared" si="0"/>
        <v>-8486.77409</v>
      </c>
      <c r="I51" s="76">
        <f t="shared" si="3"/>
        <v>54.05327249890368</v>
      </c>
      <c r="J51" s="2"/>
      <c r="L51" s="42"/>
    </row>
    <row r="52" spans="1:12" ht="19.5" customHeight="1">
      <c r="A52" s="20" t="s">
        <v>296</v>
      </c>
      <c r="B52" s="115" t="s">
        <v>344</v>
      </c>
      <c r="C52" s="127" t="s">
        <v>4</v>
      </c>
      <c r="D52" s="117">
        <v>300</v>
      </c>
      <c r="E52" s="117">
        <v>73.9</v>
      </c>
      <c r="F52" s="114">
        <v>124.45657</v>
      </c>
      <c r="G52" s="114">
        <f aca="true" t="shared" si="6" ref="G52:G57">F52-L51</f>
        <v>124.45657</v>
      </c>
      <c r="H52" s="114">
        <f t="shared" si="0"/>
        <v>-175.54343</v>
      </c>
      <c r="I52" s="117">
        <f t="shared" si="3"/>
        <v>41.48552333333333</v>
      </c>
      <c r="J52" s="2"/>
      <c r="L52" s="41"/>
    </row>
    <row r="53" spans="1:12" ht="19.5" customHeight="1">
      <c r="A53" s="20" t="s">
        <v>296</v>
      </c>
      <c r="B53" s="115" t="s">
        <v>345</v>
      </c>
      <c r="C53" s="127" t="s">
        <v>460</v>
      </c>
      <c r="D53" s="117">
        <v>3960</v>
      </c>
      <c r="E53" s="117">
        <v>616.3</v>
      </c>
      <c r="F53" s="114">
        <v>2083.44507</v>
      </c>
      <c r="G53" s="114">
        <f t="shared" si="6"/>
        <v>2083.44507</v>
      </c>
      <c r="H53" s="114">
        <f t="shared" si="0"/>
        <v>-1876.5549299999998</v>
      </c>
      <c r="I53" s="117">
        <f t="shared" si="3"/>
        <v>52.61224924242425</v>
      </c>
      <c r="J53" s="2"/>
      <c r="L53" s="41"/>
    </row>
    <row r="54" spans="1:12" ht="18.75" customHeight="1">
      <c r="A54" s="20" t="s">
        <v>296</v>
      </c>
      <c r="B54" s="115" t="s">
        <v>346</v>
      </c>
      <c r="C54" s="127" t="s">
        <v>399</v>
      </c>
      <c r="D54" s="117">
        <v>10218.1</v>
      </c>
      <c r="E54" s="117">
        <v>640.5</v>
      </c>
      <c r="F54" s="114">
        <v>5690.31854</v>
      </c>
      <c r="G54" s="114">
        <f t="shared" si="6"/>
        <v>5690.31854</v>
      </c>
      <c r="H54" s="114">
        <f t="shared" si="0"/>
        <v>-4527.78146</v>
      </c>
      <c r="I54" s="117">
        <f t="shared" si="3"/>
        <v>55.68861667041818</v>
      </c>
      <c r="J54" s="2"/>
      <c r="L54" s="41"/>
    </row>
    <row r="55" spans="1:12" ht="31.5">
      <c r="A55" s="20" t="s">
        <v>296</v>
      </c>
      <c r="B55" s="115" t="s">
        <v>347</v>
      </c>
      <c r="C55" s="127" t="s">
        <v>461</v>
      </c>
      <c r="D55" s="117">
        <v>1440</v>
      </c>
      <c r="E55" s="117">
        <v>137.2</v>
      </c>
      <c r="F55" s="114">
        <v>786.93205</v>
      </c>
      <c r="G55" s="114">
        <f t="shared" si="6"/>
        <v>786.93205</v>
      </c>
      <c r="H55" s="114">
        <f t="shared" si="0"/>
        <v>-653.06795</v>
      </c>
      <c r="I55" s="117">
        <f t="shared" si="3"/>
        <v>54.64805902777778</v>
      </c>
      <c r="J55" s="2"/>
      <c r="L55" s="41"/>
    </row>
    <row r="56" spans="1:12" ht="18.75" customHeight="1">
      <c r="A56" s="20" t="s">
        <v>296</v>
      </c>
      <c r="B56" s="115" t="s">
        <v>348</v>
      </c>
      <c r="C56" s="127" t="s">
        <v>400</v>
      </c>
      <c r="D56" s="117">
        <v>2128.8</v>
      </c>
      <c r="E56" s="117">
        <v>336.9</v>
      </c>
      <c r="F56" s="114">
        <v>1082.8505</v>
      </c>
      <c r="G56" s="114">
        <f t="shared" si="6"/>
        <v>1082.8505</v>
      </c>
      <c r="H56" s="114">
        <f t="shared" si="0"/>
        <v>-1045.9495000000002</v>
      </c>
      <c r="I56" s="117">
        <f t="shared" si="3"/>
        <v>50.866708944006014</v>
      </c>
      <c r="J56" s="2"/>
      <c r="L56" s="41"/>
    </row>
    <row r="57" spans="1:12" ht="20.25" customHeight="1">
      <c r="A57" s="20" t="s">
        <v>296</v>
      </c>
      <c r="B57" s="115" t="s">
        <v>435</v>
      </c>
      <c r="C57" s="127" t="s">
        <v>442</v>
      </c>
      <c r="D57" s="117">
        <v>400</v>
      </c>
      <c r="E57" s="117">
        <v>37.9</v>
      </c>
      <c r="F57" s="114">
        <v>214.35518</v>
      </c>
      <c r="G57" s="114">
        <f t="shared" si="6"/>
        <v>214.35518</v>
      </c>
      <c r="H57" s="114">
        <f t="shared" si="0"/>
        <v>-185.64482</v>
      </c>
      <c r="I57" s="117">
        <f t="shared" si="3"/>
        <v>53.588795</v>
      </c>
      <c r="J57" s="2"/>
      <c r="L57" s="41"/>
    </row>
    <row r="58" spans="1:12" ht="17.25" customHeight="1">
      <c r="A58" s="20" t="s">
        <v>296</v>
      </c>
      <c r="B58" s="115" t="s">
        <v>501</v>
      </c>
      <c r="C58" s="127" t="s">
        <v>5</v>
      </c>
      <c r="D58" s="117">
        <v>24</v>
      </c>
      <c r="E58" s="117"/>
      <c r="F58" s="114">
        <v>1.768</v>
      </c>
      <c r="G58" s="114"/>
      <c r="H58" s="114">
        <f>F58-D58</f>
        <v>-22.232</v>
      </c>
      <c r="I58" s="117">
        <f>F58/D58*100</f>
        <v>7.366666666666667</v>
      </c>
      <c r="J58" s="2"/>
      <c r="L58" s="41"/>
    </row>
    <row r="59" spans="1:12" ht="18" customHeight="1">
      <c r="A59" s="20"/>
      <c r="B59" s="73" t="s">
        <v>462</v>
      </c>
      <c r="C59" s="79" t="s">
        <v>3</v>
      </c>
      <c r="D59" s="76">
        <f>D60+D61+D63+D82+D84+D87+D65+D85+D86+D64+D80+D62+D81+D83</f>
        <v>1977.3000000000002</v>
      </c>
      <c r="E59" s="76">
        <f>E60+E61+E63+E82+E84+E87+E65+E85+E86+E64+E80+E62+E81+E83</f>
        <v>949.1999999999999</v>
      </c>
      <c r="F59" s="76">
        <f>F60+F61+F63+F82+F84+F87+F65+F85+F86+F64+F80+F62+F81+F83</f>
        <v>832.9556099999999</v>
      </c>
      <c r="G59" s="76">
        <f>G60+G61+G63+G82+G84+G87+G65+G85+G86+G64+G80</f>
        <v>769.50648</v>
      </c>
      <c r="H59" s="75">
        <f t="shared" si="0"/>
        <v>-1144.3443900000002</v>
      </c>
      <c r="I59" s="76">
        <f t="shared" si="3"/>
        <v>42.12590957366104</v>
      </c>
      <c r="J59" s="2"/>
      <c r="L59" s="41"/>
    </row>
    <row r="60" spans="1:12" ht="30.75" customHeight="1">
      <c r="A60" s="20" t="s">
        <v>296</v>
      </c>
      <c r="B60" s="115" t="s">
        <v>297</v>
      </c>
      <c r="C60" s="127" t="s">
        <v>6</v>
      </c>
      <c r="D60" s="117">
        <v>400</v>
      </c>
      <c r="E60" s="117">
        <v>256.9</v>
      </c>
      <c r="F60" s="114">
        <v>203.06728</v>
      </c>
      <c r="G60" s="114">
        <f>F60-L59</f>
        <v>203.06728</v>
      </c>
      <c r="H60" s="114">
        <f t="shared" si="0"/>
        <v>-196.93272</v>
      </c>
      <c r="I60" s="117">
        <f t="shared" si="3"/>
        <v>50.76682</v>
      </c>
      <c r="J60" s="2"/>
      <c r="L60" s="41"/>
    </row>
    <row r="61" spans="1:12" ht="34.5" customHeight="1">
      <c r="A61" s="20" t="s">
        <v>295</v>
      </c>
      <c r="B61" s="115" t="s">
        <v>329</v>
      </c>
      <c r="C61" s="127" t="s">
        <v>423</v>
      </c>
      <c r="D61" s="117">
        <v>369</v>
      </c>
      <c r="E61" s="117">
        <v>28.4</v>
      </c>
      <c r="F61" s="114">
        <v>188.44094</v>
      </c>
      <c r="G61" s="114">
        <f>F61-L60</f>
        <v>188.44094</v>
      </c>
      <c r="H61" s="114">
        <f t="shared" si="0"/>
        <v>-180.55906</v>
      </c>
      <c r="I61" s="117">
        <f>F61/D61*100</f>
        <v>51.068005420054206</v>
      </c>
      <c r="J61" s="2"/>
      <c r="L61" s="2"/>
    </row>
    <row r="62" spans="1:12" ht="47.25">
      <c r="A62" s="20"/>
      <c r="B62" s="115" t="s">
        <v>49</v>
      </c>
      <c r="C62" s="127" t="s">
        <v>50</v>
      </c>
      <c r="D62" s="117">
        <v>0.4</v>
      </c>
      <c r="E62" s="117"/>
      <c r="F62" s="117">
        <v>0</v>
      </c>
      <c r="G62" s="114"/>
      <c r="H62" s="114">
        <f t="shared" si="0"/>
        <v>-0.4</v>
      </c>
      <c r="I62" s="117">
        <f>F62/D62*100</f>
        <v>0</v>
      </c>
      <c r="J62" s="2"/>
      <c r="L62" s="2"/>
    </row>
    <row r="63" spans="1:12" ht="34.5" customHeight="1">
      <c r="A63" s="20" t="s">
        <v>300</v>
      </c>
      <c r="B63" s="52" t="s">
        <v>301</v>
      </c>
      <c r="C63" s="21" t="s">
        <v>7</v>
      </c>
      <c r="D63" s="1">
        <v>923.4</v>
      </c>
      <c r="E63" s="1">
        <v>605.1</v>
      </c>
      <c r="F63" s="1">
        <v>307.13017</v>
      </c>
      <c r="G63" s="5">
        <f aca="true" t="shared" si="7" ref="G63:G88">F63-L62</f>
        <v>307.13017</v>
      </c>
      <c r="H63" s="4">
        <f t="shared" si="0"/>
        <v>-616.26983</v>
      </c>
      <c r="I63" s="1">
        <f>F63/D63*100</f>
        <v>33.26079380550141</v>
      </c>
      <c r="J63" s="2"/>
      <c r="L63" s="43"/>
    </row>
    <row r="64" spans="1:12" ht="31.5">
      <c r="A64" s="20" t="s">
        <v>300</v>
      </c>
      <c r="B64" s="115" t="s">
        <v>301</v>
      </c>
      <c r="C64" s="116" t="s">
        <v>507</v>
      </c>
      <c r="D64" s="117">
        <v>36.3</v>
      </c>
      <c r="E64" s="117"/>
      <c r="F64" s="117">
        <v>36.1252</v>
      </c>
      <c r="G64" s="114"/>
      <c r="H64" s="114">
        <f>F64-D64</f>
        <v>-0.17479999999999762</v>
      </c>
      <c r="I64" s="117">
        <f>F64/D64*100</f>
        <v>99.51845730027549</v>
      </c>
      <c r="J64" s="2"/>
      <c r="L64" s="43"/>
    </row>
    <row r="65" spans="1:12" ht="33" customHeight="1">
      <c r="A65" s="20" t="s">
        <v>300</v>
      </c>
      <c r="B65" s="52" t="s">
        <v>301</v>
      </c>
      <c r="C65" s="21" t="s">
        <v>61</v>
      </c>
      <c r="D65" s="1">
        <v>100</v>
      </c>
      <c r="E65" s="1">
        <v>13</v>
      </c>
      <c r="F65" s="5">
        <v>27.28873</v>
      </c>
      <c r="G65" s="5">
        <f>F65-L63</f>
        <v>27.28873</v>
      </c>
      <c r="H65" s="4">
        <f t="shared" si="0"/>
        <v>-72.71127</v>
      </c>
      <c r="I65" s="1">
        <f>F65/D65*100</f>
        <v>27.28873</v>
      </c>
      <c r="J65" s="2"/>
      <c r="L65" s="43"/>
    </row>
    <row r="66" spans="1:12" ht="0.75" customHeight="1" hidden="1">
      <c r="A66" s="20" t="s">
        <v>300</v>
      </c>
      <c r="B66" s="52" t="s">
        <v>301</v>
      </c>
      <c r="C66" s="21" t="s">
        <v>402</v>
      </c>
      <c r="D66" s="1"/>
      <c r="E66" s="1">
        <v>13</v>
      </c>
      <c r="F66" s="5"/>
      <c r="G66" s="5">
        <f t="shared" si="7"/>
        <v>0</v>
      </c>
      <c r="H66" s="4">
        <f t="shared" si="0"/>
        <v>0</v>
      </c>
      <c r="I66" s="1" t="e">
        <f aca="true" t="shared" si="8" ref="I66:I80">F66/D66*100</f>
        <v>#DIV/0!</v>
      </c>
      <c r="J66" s="2"/>
      <c r="L66" s="43"/>
    </row>
    <row r="67" spans="1:12" ht="15.75" hidden="1">
      <c r="A67" s="20" t="s">
        <v>300</v>
      </c>
      <c r="B67" s="52" t="s">
        <v>301</v>
      </c>
      <c r="C67" s="21" t="s">
        <v>406</v>
      </c>
      <c r="D67" s="1"/>
      <c r="E67" s="1">
        <v>5</v>
      </c>
      <c r="F67" s="5"/>
      <c r="G67" s="5">
        <f t="shared" si="7"/>
        <v>0</v>
      </c>
      <c r="H67" s="4">
        <f t="shared" si="0"/>
        <v>0</v>
      </c>
      <c r="I67" s="1" t="e">
        <f t="shared" si="8"/>
        <v>#DIV/0!</v>
      </c>
      <c r="J67" s="2"/>
      <c r="L67" s="43"/>
    </row>
    <row r="68" spans="1:12" ht="15.75" hidden="1">
      <c r="A68" s="20" t="s">
        <v>300</v>
      </c>
      <c r="B68" s="52" t="s">
        <v>301</v>
      </c>
      <c r="C68" s="21" t="s">
        <v>379</v>
      </c>
      <c r="D68" s="1"/>
      <c r="E68" s="1">
        <v>3</v>
      </c>
      <c r="F68" s="5"/>
      <c r="G68" s="5">
        <f t="shared" si="7"/>
        <v>0</v>
      </c>
      <c r="H68" s="4">
        <f t="shared" si="0"/>
        <v>0</v>
      </c>
      <c r="I68" s="1" t="e">
        <f t="shared" si="8"/>
        <v>#DIV/0!</v>
      </c>
      <c r="J68" s="2"/>
      <c r="L68" s="43"/>
    </row>
    <row r="69" spans="1:12" ht="15.75" hidden="1">
      <c r="A69" s="20" t="s">
        <v>300</v>
      </c>
      <c r="B69" s="52" t="s">
        <v>301</v>
      </c>
      <c r="C69" s="21" t="s">
        <v>374</v>
      </c>
      <c r="D69" s="1"/>
      <c r="E69" s="1">
        <v>5</v>
      </c>
      <c r="F69" s="5"/>
      <c r="G69" s="5">
        <f t="shared" si="7"/>
        <v>0</v>
      </c>
      <c r="H69" s="4">
        <f t="shared" si="0"/>
        <v>0</v>
      </c>
      <c r="I69" s="1" t="e">
        <f t="shared" si="8"/>
        <v>#DIV/0!</v>
      </c>
      <c r="J69" s="2"/>
      <c r="L69" s="43"/>
    </row>
    <row r="70" spans="1:12" ht="15.75" hidden="1">
      <c r="A70" s="20" t="s">
        <v>300</v>
      </c>
      <c r="B70" s="52" t="s">
        <v>301</v>
      </c>
      <c r="C70" s="21" t="s">
        <v>401</v>
      </c>
      <c r="D70" s="1"/>
      <c r="E70" s="1">
        <v>5</v>
      </c>
      <c r="F70" s="5"/>
      <c r="G70" s="5">
        <f t="shared" si="7"/>
        <v>0</v>
      </c>
      <c r="H70" s="4">
        <f t="shared" si="0"/>
        <v>0</v>
      </c>
      <c r="I70" s="1" t="e">
        <f t="shared" si="8"/>
        <v>#DIV/0!</v>
      </c>
      <c r="J70" s="2"/>
      <c r="L70" s="43"/>
    </row>
    <row r="71" spans="1:12" ht="15.75" hidden="1">
      <c r="A71" s="20" t="s">
        <v>300</v>
      </c>
      <c r="B71" s="52" t="s">
        <v>301</v>
      </c>
      <c r="C71" s="21" t="s">
        <v>372</v>
      </c>
      <c r="D71" s="1"/>
      <c r="E71" s="1">
        <v>45</v>
      </c>
      <c r="F71" s="5"/>
      <c r="G71" s="5">
        <f t="shared" si="7"/>
        <v>0</v>
      </c>
      <c r="H71" s="4">
        <f t="shared" si="0"/>
        <v>0</v>
      </c>
      <c r="I71" s="1" t="e">
        <f t="shared" si="8"/>
        <v>#DIV/0!</v>
      </c>
      <c r="J71" s="2"/>
      <c r="L71" s="43"/>
    </row>
    <row r="72" spans="1:12" ht="15.75" hidden="1">
      <c r="A72" s="20" t="s">
        <v>300</v>
      </c>
      <c r="B72" s="52" t="s">
        <v>301</v>
      </c>
      <c r="C72" s="21" t="s">
        <v>383</v>
      </c>
      <c r="D72" s="1"/>
      <c r="E72" s="1">
        <v>36</v>
      </c>
      <c r="F72" s="5"/>
      <c r="G72" s="5">
        <f t="shared" si="7"/>
        <v>0</v>
      </c>
      <c r="H72" s="4">
        <f t="shared" si="0"/>
        <v>0</v>
      </c>
      <c r="I72" s="1" t="e">
        <f t="shared" si="8"/>
        <v>#DIV/0!</v>
      </c>
      <c r="J72" s="2"/>
      <c r="L72" s="43"/>
    </row>
    <row r="73" spans="1:12" ht="15.75" hidden="1">
      <c r="A73" s="20" t="s">
        <v>300</v>
      </c>
      <c r="B73" s="52" t="s">
        <v>301</v>
      </c>
      <c r="C73" s="21" t="s">
        <v>373</v>
      </c>
      <c r="D73" s="1"/>
      <c r="E73" s="1">
        <v>4.5</v>
      </c>
      <c r="F73" s="5"/>
      <c r="G73" s="5">
        <f t="shared" si="7"/>
        <v>0</v>
      </c>
      <c r="H73" s="4">
        <f t="shared" si="0"/>
        <v>0</v>
      </c>
      <c r="I73" s="1" t="e">
        <f t="shared" si="8"/>
        <v>#DIV/0!</v>
      </c>
      <c r="J73" s="2"/>
      <c r="L73" s="43"/>
    </row>
    <row r="74" spans="1:12" ht="15.75" hidden="1">
      <c r="A74" s="20" t="s">
        <v>300</v>
      </c>
      <c r="B74" s="52" t="s">
        <v>301</v>
      </c>
      <c r="C74" s="3" t="s">
        <v>407</v>
      </c>
      <c r="D74" s="1"/>
      <c r="E74" s="1">
        <v>6</v>
      </c>
      <c r="F74" s="5"/>
      <c r="G74" s="5">
        <f t="shared" si="7"/>
        <v>0</v>
      </c>
      <c r="H74" s="4">
        <f t="shared" si="0"/>
        <v>0</v>
      </c>
      <c r="I74" s="1" t="e">
        <f t="shared" si="8"/>
        <v>#DIV/0!</v>
      </c>
      <c r="J74" s="2"/>
      <c r="L74" s="43"/>
    </row>
    <row r="75" spans="1:12" ht="31.5" hidden="1">
      <c r="A75" s="20" t="s">
        <v>300</v>
      </c>
      <c r="B75" s="52" t="s">
        <v>301</v>
      </c>
      <c r="C75" s="21" t="s">
        <v>371</v>
      </c>
      <c r="D75" s="1"/>
      <c r="E75" s="1">
        <v>15</v>
      </c>
      <c r="F75" s="5"/>
      <c r="G75" s="5">
        <f t="shared" si="7"/>
        <v>0</v>
      </c>
      <c r="H75" s="4">
        <f aca="true" t="shared" si="9" ref="H75:H81">F75-D75</f>
        <v>0</v>
      </c>
      <c r="I75" s="1" t="e">
        <f t="shared" si="8"/>
        <v>#DIV/0!</v>
      </c>
      <c r="J75" s="2"/>
      <c r="L75" s="43"/>
    </row>
    <row r="76" spans="1:12" ht="31.5" hidden="1">
      <c r="A76" s="20" t="s">
        <v>300</v>
      </c>
      <c r="B76" s="52" t="s">
        <v>301</v>
      </c>
      <c r="C76" s="21" t="s">
        <v>404</v>
      </c>
      <c r="D76" s="1"/>
      <c r="E76" s="1">
        <v>70</v>
      </c>
      <c r="F76" s="5"/>
      <c r="G76" s="5">
        <f t="shared" si="7"/>
        <v>0</v>
      </c>
      <c r="H76" s="4">
        <f t="shared" si="9"/>
        <v>0</v>
      </c>
      <c r="I76" s="1" t="e">
        <f t="shared" si="8"/>
        <v>#DIV/0!</v>
      </c>
      <c r="J76" s="2"/>
      <c r="L76" s="43"/>
    </row>
    <row r="77" spans="1:12" ht="31.5" hidden="1">
      <c r="A77" s="20" t="s">
        <v>300</v>
      </c>
      <c r="B77" s="52" t="s">
        <v>301</v>
      </c>
      <c r="C77" s="21" t="s">
        <v>403</v>
      </c>
      <c r="D77" s="1"/>
      <c r="E77" s="1">
        <v>40</v>
      </c>
      <c r="F77" s="5"/>
      <c r="G77" s="5">
        <f t="shared" si="7"/>
        <v>0</v>
      </c>
      <c r="H77" s="4">
        <f t="shared" si="9"/>
        <v>0</v>
      </c>
      <c r="I77" s="1" t="e">
        <f t="shared" si="8"/>
        <v>#DIV/0!</v>
      </c>
      <c r="J77" s="2"/>
      <c r="L77" s="43"/>
    </row>
    <row r="78" spans="1:12" ht="15.75" hidden="1">
      <c r="A78" s="20" t="s">
        <v>300</v>
      </c>
      <c r="B78" s="52" t="s">
        <v>301</v>
      </c>
      <c r="C78" s="21" t="s">
        <v>378</v>
      </c>
      <c r="D78" s="1"/>
      <c r="E78" s="1">
        <v>6</v>
      </c>
      <c r="F78" s="5"/>
      <c r="G78" s="5">
        <f t="shared" si="7"/>
        <v>0</v>
      </c>
      <c r="H78" s="4">
        <f t="shared" si="9"/>
        <v>0</v>
      </c>
      <c r="I78" s="1" t="e">
        <f t="shared" si="8"/>
        <v>#DIV/0!</v>
      </c>
      <c r="J78" s="2"/>
      <c r="L78" s="43"/>
    </row>
    <row r="79" spans="1:12" ht="20.25" customHeight="1" hidden="1">
      <c r="A79" s="20" t="s">
        <v>300</v>
      </c>
      <c r="B79" s="52" t="s">
        <v>301</v>
      </c>
      <c r="C79" s="3" t="s">
        <v>405</v>
      </c>
      <c r="D79" s="1"/>
      <c r="E79" s="1">
        <v>20</v>
      </c>
      <c r="F79" s="5"/>
      <c r="G79" s="5">
        <f t="shared" si="7"/>
        <v>0</v>
      </c>
      <c r="H79" s="4">
        <f t="shared" si="9"/>
        <v>0</v>
      </c>
      <c r="I79" s="1" t="e">
        <f t="shared" si="8"/>
        <v>#DIV/0!</v>
      </c>
      <c r="J79" s="2"/>
      <c r="L79" s="41"/>
    </row>
    <row r="80" spans="1:12" ht="47.25">
      <c r="A80" s="20"/>
      <c r="B80" s="52" t="s">
        <v>511</v>
      </c>
      <c r="C80" s="3" t="s">
        <v>62</v>
      </c>
      <c r="D80" s="1">
        <v>20</v>
      </c>
      <c r="E80" s="1"/>
      <c r="F80" s="5">
        <v>3.24016</v>
      </c>
      <c r="G80" s="5"/>
      <c r="H80" s="4">
        <f t="shared" si="9"/>
        <v>-16.75984</v>
      </c>
      <c r="I80" s="1">
        <f t="shared" si="8"/>
        <v>16.200799999999997</v>
      </c>
      <c r="J80" s="2"/>
      <c r="L80" s="41"/>
    </row>
    <row r="81" spans="1:12" ht="47.25">
      <c r="A81" s="20"/>
      <c r="B81" s="52" t="s">
        <v>511</v>
      </c>
      <c r="C81" s="3" t="s">
        <v>63</v>
      </c>
      <c r="D81" s="1">
        <v>5</v>
      </c>
      <c r="E81" s="1"/>
      <c r="F81" s="5">
        <v>4</v>
      </c>
      <c r="G81" s="5"/>
      <c r="H81" s="4">
        <f t="shared" si="9"/>
        <v>-1</v>
      </c>
      <c r="I81" s="1">
        <f>F81/D81*100</f>
        <v>80</v>
      </c>
      <c r="J81" s="2"/>
      <c r="L81" s="41"/>
    </row>
    <row r="82" spans="1:12" ht="31.5" hidden="1">
      <c r="A82" s="20" t="s">
        <v>298</v>
      </c>
      <c r="B82" s="115" t="s">
        <v>299</v>
      </c>
      <c r="C82" s="116" t="s">
        <v>470</v>
      </c>
      <c r="D82" s="117">
        <v>0</v>
      </c>
      <c r="E82" s="117">
        <v>2.4</v>
      </c>
      <c r="F82" s="114">
        <v>0</v>
      </c>
      <c r="G82" s="114">
        <f>F82-L79</f>
        <v>0</v>
      </c>
      <c r="H82" s="4">
        <f>F82-D82</f>
        <v>0</v>
      </c>
      <c r="I82" s="1" t="e">
        <f>F82/D82*100</f>
        <v>#DIV/0!</v>
      </c>
      <c r="J82" s="2"/>
      <c r="L82" s="41"/>
    </row>
    <row r="83" spans="1:12" ht="31.5">
      <c r="A83" s="20"/>
      <c r="B83" s="87" t="s">
        <v>511</v>
      </c>
      <c r="C83" s="143" t="s">
        <v>103</v>
      </c>
      <c r="D83" s="6">
        <v>25</v>
      </c>
      <c r="E83" s="6"/>
      <c r="F83" s="5">
        <v>4.78377</v>
      </c>
      <c r="G83" s="5"/>
      <c r="H83" s="4">
        <f>F83-D83</f>
        <v>-20.21623</v>
      </c>
      <c r="I83" s="1">
        <f>F83/D83*100</f>
        <v>19.13508</v>
      </c>
      <c r="J83" s="2"/>
      <c r="L83" s="41"/>
    </row>
    <row r="84" spans="1:12" ht="31.5">
      <c r="A84" s="20" t="s">
        <v>300</v>
      </c>
      <c r="B84" s="52" t="s">
        <v>330</v>
      </c>
      <c r="C84" s="21" t="s">
        <v>522</v>
      </c>
      <c r="D84" s="6">
        <v>57.2</v>
      </c>
      <c r="E84" s="6">
        <v>38.3</v>
      </c>
      <c r="F84" s="5">
        <v>33.9214</v>
      </c>
      <c r="G84" s="5">
        <f>F84-L82</f>
        <v>33.9214</v>
      </c>
      <c r="H84" s="4">
        <f aca="true" t="shared" si="10" ref="H84:H149">F84-D84</f>
        <v>-23.278600000000004</v>
      </c>
      <c r="I84" s="1">
        <f aca="true" t="shared" si="11" ref="I84:I89">F84/D84*100</f>
        <v>59.30314685314685</v>
      </c>
      <c r="J84" s="2"/>
      <c r="L84" s="41"/>
    </row>
    <row r="85" spans="1:12" ht="63" hidden="1">
      <c r="A85" s="20"/>
      <c r="B85" s="52" t="s">
        <v>330</v>
      </c>
      <c r="C85" s="21" t="s">
        <v>496</v>
      </c>
      <c r="D85" s="1">
        <v>0</v>
      </c>
      <c r="E85" s="1"/>
      <c r="F85" s="4">
        <v>0</v>
      </c>
      <c r="G85" s="5"/>
      <c r="H85" s="4">
        <f t="shared" si="10"/>
        <v>0</v>
      </c>
      <c r="I85" s="1" t="e">
        <f t="shared" si="11"/>
        <v>#DIV/0!</v>
      </c>
      <c r="J85" s="2"/>
      <c r="L85" s="41"/>
    </row>
    <row r="86" spans="1:12" ht="31.5">
      <c r="A86" s="20" t="s">
        <v>300</v>
      </c>
      <c r="B86" s="115" t="s">
        <v>330</v>
      </c>
      <c r="C86" s="116" t="s">
        <v>8</v>
      </c>
      <c r="D86" s="117">
        <v>24</v>
      </c>
      <c r="E86" s="117"/>
      <c r="F86" s="114">
        <v>15.3</v>
      </c>
      <c r="G86" s="114"/>
      <c r="H86" s="114">
        <f t="shared" si="10"/>
        <v>-8.7</v>
      </c>
      <c r="I86" s="117">
        <f t="shared" si="11"/>
        <v>63.75000000000001</v>
      </c>
      <c r="J86" s="2"/>
      <c r="L86" s="41"/>
    </row>
    <row r="87" spans="1:12" ht="17.25" customHeight="1">
      <c r="A87" s="20" t="s">
        <v>300</v>
      </c>
      <c r="B87" s="129" t="s">
        <v>408</v>
      </c>
      <c r="C87" s="124" t="s">
        <v>443</v>
      </c>
      <c r="D87" s="117">
        <v>17</v>
      </c>
      <c r="E87" s="117">
        <v>5.1</v>
      </c>
      <c r="F87" s="114">
        <v>9.65796</v>
      </c>
      <c r="G87" s="114">
        <f>F87-L84</f>
        <v>9.65796</v>
      </c>
      <c r="H87" s="114">
        <f t="shared" si="10"/>
        <v>-7.342040000000001</v>
      </c>
      <c r="I87" s="117">
        <f t="shared" si="11"/>
        <v>56.8115294117647</v>
      </c>
      <c r="J87" s="2"/>
      <c r="L87" s="41"/>
    </row>
    <row r="88" spans="1:12" ht="67.5" customHeight="1">
      <c r="A88" s="22" t="s">
        <v>296</v>
      </c>
      <c r="B88" s="80" t="s">
        <v>512</v>
      </c>
      <c r="C88" s="81" t="s">
        <v>9</v>
      </c>
      <c r="D88" s="76">
        <v>248.25905</v>
      </c>
      <c r="E88" s="76">
        <v>301.4</v>
      </c>
      <c r="F88" s="75">
        <v>25.75905</v>
      </c>
      <c r="G88" s="75">
        <f t="shared" si="7"/>
        <v>25.75905</v>
      </c>
      <c r="H88" s="75">
        <f t="shared" si="10"/>
        <v>-222.5</v>
      </c>
      <c r="I88" s="76">
        <f t="shared" si="11"/>
        <v>10.375875521959824</v>
      </c>
      <c r="J88" s="2"/>
      <c r="L88" s="2"/>
    </row>
    <row r="89" spans="1:12" ht="68.25" customHeight="1">
      <c r="A89" s="22" t="s">
        <v>296</v>
      </c>
      <c r="B89" s="129" t="s">
        <v>512</v>
      </c>
      <c r="C89" s="127" t="s">
        <v>10</v>
      </c>
      <c r="D89" s="117">
        <v>2256.6</v>
      </c>
      <c r="E89" s="117"/>
      <c r="F89" s="114">
        <v>925.37115</v>
      </c>
      <c r="G89" s="114"/>
      <c r="H89" s="114">
        <f>F89-D89</f>
        <v>-1331.22885</v>
      </c>
      <c r="I89" s="117">
        <f t="shared" si="11"/>
        <v>41.007318532305234</v>
      </c>
      <c r="J89" s="2"/>
      <c r="L89" s="2"/>
    </row>
    <row r="90" spans="1:12" ht="15.75">
      <c r="A90" s="20" t="s">
        <v>296</v>
      </c>
      <c r="B90" s="78" t="s">
        <v>444</v>
      </c>
      <c r="C90" s="74" t="s">
        <v>445</v>
      </c>
      <c r="D90" s="76">
        <f aca="true" t="shared" si="12" ref="D90:I90">SUM(D91:D98)</f>
        <v>161.96728000000002</v>
      </c>
      <c r="E90" s="76">
        <f t="shared" si="12"/>
        <v>163.6</v>
      </c>
      <c r="F90" s="76">
        <f t="shared" si="12"/>
        <v>59.909729999999996</v>
      </c>
      <c r="G90" s="76">
        <f t="shared" si="12"/>
        <v>0</v>
      </c>
      <c r="H90" s="76">
        <f t="shared" si="12"/>
        <v>-102.05755</v>
      </c>
      <c r="I90" s="76" t="e">
        <f t="shared" si="12"/>
        <v>#DIV/0!</v>
      </c>
      <c r="J90" s="2"/>
      <c r="L90" s="41"/>
    </row>
    <row r="91" spans="1:12" ht="33" customHeight="1" hidden="1">
      <c r="A91" s="20" t="s">
        <v>296</v>
      </c>
      <c r="B91" s="52" t="s">
        <v>358</v>
      </c>
      <c r="C91" s="21" t="s">
        <v>11</v>
      </c>
      <c r="D91" s="1"/>
      <c r="E91" s="1">
        <v>124.6</v>
      </c>
      <c r="F91" s="4"/>
      <c r="G91" s="5">
        <f>F91-L90</f>
        <v>0</v>
      </c>
      <c r="H91" s="4">
        <f t="shared" si="10"/>
        <v>0</v>
      </c>
      <c r="I91" s="1" t="e">
        <f aca="true" t="shared" si="13" ref="I91:I151">F91/D91*100</f>
        <v>#DIV/0!</v>
      </c>
      <c r="J91" s="2"/>
      <c r="L91" s="41"/>
    </row>
    <row r="92" spans="1:12" ht="47.25" hidden="1">
      <c r="A92" s="20" t="s">
        <v>296</v>
      </c>
      <c r="B92" s="52" t="s">
        <v>337</v>
      </c>
      <c r="C92" s="21" t="s">
        <v>500</v>
      </c>
      <c r="D92" s="1">
        <v>0</v>
      </c>
      <c r="E92" s="1">
        <v>22</v>
      </c>
      <c r="F92" s="4">
        <v>0</v>
      </c>
      <c r="G92" s="5">
        <f>F92-L91</f>
        <v>0</v>
      </c>
      <c r="H92" s="4">
        <f t="shared" si="10"/>
        <v>0</v>
      </c>
      <c r="I92" s="1" t="e">
        <f t="shared" si="13"/>
        <v>#DIV/0!</v>
      </c>
      <c r="J92" s="2"/>
      <c r="L92" s="41"/>
    </row>
    <row r="93" spans="1:12" ht="44.25" customHeight="1" hidden="1">
      <c r="A93" s="20" t="s">
        <v>296</v>
      </c>
      <c r="B93" s="52" t="s">
        <v>359</v>
      </c>
      <c r="C93" s="21" t="s">
        <v>500</v>
      </c>
      <c r="D93" s="1">
        <v>0</v>
      </c>
      <c r="E93" s="1">
        <v>17</v>
      </c>
      <c r="F93" s="4">
        <v>0</v>
      </c>
      <c r="G93" s="5">
        <f>F93-L92</f>
        <v>0</v>
      </c>
      <c r="H93" s="4">
        <f>F93-D93</f>
        <v>0</v>
      </c>
      <c r="I93" s="1" t="e">
        <f t="shared" si="13"/>
        <v>#DIV/0!</v>
      </c>
      <c r="J93" s="2"/>
      <c r="L93" s="2"/>
    </row>
    <row r="94" spans="1:12" ht="48.75" customHeight="1">
      <c r="A94" s="20"/>
      <c r="B94" s="52" t="s">
        <v>359</v>
      </c>
      <c r="C94" s="21" t="s">
        <v>64</v>
      </c>
      <c r="D94" s="1">
        <v>44.47328</v>
      </c>
      <c r="E94" s="1"/>
      <c r="F94" s="4">
        <v>16.03951</v>
      </c>
      <c r="G94" s="5"/>
      <c r="H94" s="4">
        <f>F94-D94</f>
        <v>-28.433770000000003</v>
      </c>
      <c r="I94" s="1">
        <f t="shared" si="13"/>
        <v>36.065498204764744</v>
      </c>
      <c r="J94" s="2"/>
      <c r="L94" s="2"/>
    </row>
    <row r="95" spans="1:12" ht="64.5" customHeight="1">
      <c r="A95" s="20" t="s">
        <v>296</v>
      </c>
      <c r="B95" s="52" t="s">
        <v>359</v>
      </c>
      <c r="C95" s="7" t="s">
        <v>65</v>
      </c>
      <c r="D95" s="1">
        <v>12</v>
      </c>
      <c r="E95" s="1"/>
      <c r="F95" s="4">
        <v>2.13701</v>
      </c>
      <c r="G95" s="5"/>
      <c r="H95" s="4">
        <f t="shared" si="10"/>
        <v>-9.86299</v>
      </c>
      <c r="I95" s="1">
        <f t="shared" si="13"/>
        <v>17.80841666666667</v>
      </c>
      <c r="J95" s="2"/>
      <c r="L95" s="2"/>
    </row>
    <row r="96" spans="1:12" ht="64.5" customHeight="1">
      <c r="A96" s="20"/>
      <c r="B96" s="52" t="s">
        <v>104</v>
      </c>
      <c r="C96" s="7" t="s">
        <v>106</v>
      </c>
      <c r="D96" s="1">
        <v>5</v>
      </c>
      <c r="E96" s="1"/>
      <c r="F96" s="4">
        <v>0</v>
      </c>
      <c r="G96" s="5"/>
      <c r="H96" s="4">
        <f>F96-D96</f>
        <v>-5</v>
      </c>
      <c r="I96" s="1">
        <f>F96/D96*100</f>
        <v>0</v>
      </c>
      <c r="J96" s="2"/>
      <c r="L96" s="2"/>
    </row>
    <row r="97" spans="1:12" ht="64.5" customHeight="1">
      <c r="A97" s="20"/>
      <c r="B97" s="52" t="s">
        <v>105</v>
      </c>
      <c r="C97" s="7" t="s">
        <v>107</v>
      </c>
      <c r="D97" s="1">
        <v>4</v>
      </c>
      <c r="E97" s="1"/>
      <c r="F97" s="4">
        <v>0</v>
      </c>
      <c r="G97" s="5"/>
      <c r="H97" s="4">
        <f>F97-D97</f>
        <v>-4</v>
      </c>
      <c r="I97" s="1">
        <f>F97/D97*100</f>
        <v>0</v>
      </c>
      <c r="J97" s="2"/>
      <c r="L97" s="2"/>
    </row>
    <row r="98" spans="1:12" ht="50.25" customHeight="1">
      <c r="A98" s="20"/>
      <c r="B98" s="52" t="s">
        <v>519</v>
      </c>
      <c r="C98" s="21" t="s">
        <v>12</v>
      </c>
      <c r="D98" s="1">
        <v>96.494</v>
      </c>
      <c r="E98" s="1"/>
      <c r="F98" s="4">
        <v>41.73321</v>
      </c>
      <c r="G98" s="5"/>
      <c r="H98" s="4">
        <f t="shared" si="10"/>
        <v>-54.76079</v>
      </c>
      <c r="I98" s="1">
        <f t="shared" si="13"/>
        <v>43.24953883142994</v>
      </c>
      <c r="J98" s="2"/>
      <c r="L98" s="2"/>
    </row>
    <row r="99" spans="1:12" ht="15.75">
      <c r="A99" s="20"/>
      <c r="B99" s="73" t="s">
        <v>302</v>
      </c>
      <c r="C99" s="74" t="s">
        <v>13</v>
      </c>
      <c r="D99" s="76">
        <f>SUM(D100:D104)</f>
        <v>1613.7</v>
      </c>
      <c r="E99" s="76">
        <f>SUM(E100:E104)</f>
        <v>661.9</v>
      </c>
      <c r="F99" s="76">
        <f>SUM(F100:F104)</f>
        <v>747.04618</v>
      </c>
      <c r="G99" s="76">
        <f>SUM(G100:G104)</f>
        <v>697.28321</v>
      </c>
      <c r="H99" s="75">
        <f t="shared" si="10"/>
        <v>-866.65382</v>
      </c>
      <c r="I99" s="76">
        <f t="shared" si="13"/>
        <v>46.293993927000066</v>
      </c>
      <c r="J99" s="2"/>
      <c r="L99" s="2"/>
    </row>
    <row r="100" spans="1:12" ht="65.25" customHeight="1">
      <c r="A100" s="20" t="s">
        <v>303</v>
      </c>
      <c r="B100" s="52" t="s">
        <v>304</v>
      </c>
      <c r="C100" s="21" t="s">
        <v>14</v>
      </c>
      <c r="D100" s="1">
        <v>1380.7</v>
      </c>
      <c r="E100" s="1">
        <v>392.3</v>
      </c>
      <c r="F100" s="1">
        <v>641.05585</v>
      </c>
      <c r="G100" s="5">
        <f>F100-L99</f>
        <v>641.05585</v>
      </c>
      <c r="H100" s="4">
        <f t="shared" si="10"/>
        <v>-739.6441500000001</v>
      </c>
      <c r="I100" s="1">
        <f t="shared" si="13"/>
        <v>46.42977113058593</v>
      </c>
      <c r="J100" s="2"/>
      <c r="L100" s="41"/>
    </row>
    <row r="101" spans="1:12" ht="79.5" customHeight="1">
      <c r="A101" s="20" t="s">
        <v>303</v>
      </c>
      <c r="B101" s="52" t="s">
        <v>513</v>
      </c>
      <c r="C101" s="7" t="s">
        <v>15</v>
      </c>
      <c r="D101" s="1">
        <v>103</v>
      </c>
      <c r="E101" s="1"/>
      <c r="F101" s="1">
        <v>49.76297</v>
      </c>
      <c r="G101" s="5"/>
      <c r="H101" s="4">
        <f>F101-D101</f>
        <v>-53.23703</v>
      </c>
      <c r="I101" s="1">
        <f t="shared" si="13"/>
        <v>48.31356310679612</v>
      </c>
      <c r="J101" s="2"/>
      <c r="L101" s="41"/>
    </row>
    <row r="102" spans="1:12" ht="48" customHeight="1">
      <c r="A102" s="20" t="s">
        <v>295</v>
      </c>
      <c r="B102" s="52" t="s">
        <v>305</v>
      </c>
      <c r="C102" s="7" t="s">
        <v>521</v>
      </c>
      <c r="D102" s="1">
        <v>36.4</v>
      </c>
      <c r="E102" s="1">
        <v>3.4</v>
      </c>
      <c r="F102" s="4">
        <v>14.83211</v>
      </c>
      <c r="G102" s="5">
        <f>F102-L100</f>
        <v>14.83211</v>
      </c>
      <c r="H102" s="4">
        <f t="shared" si="10"/>
        <v>-21.56789</v>
      </c>
      <c r="I102" s="1">
        <f t="shared" si="13"/>
        <v>40.74755494505495</v>
      </c>
      <c r="J102" s="2"/>
      <c r="L102" s="2"/>
    </row>
    <row r="103" spans="1:12" ht="79.5" customHeight="1">
      <c r="A103" s="20" t="s">
        <v>293</v>
      </c>
      <c r="B103" s="52" t="s">
        <v>306</v>
      </c>
      <c r="C103" s="3" t="s">
        <v>16</v>
      </c>
      <c r="D103" s="1">
        <v>93.6</v>
      </c>
      <c r="E103" s="1">
        <v>32.8</v>
      </c>
      <c r="F103" s="1">
        <v>41.39525</v>
      </c>
      <c r="G103" s="5">
        <f>F103-L102</f>
        <v>41.39525</v>
      </c>
      <c r="H103" s="4">
        <f t="shared" si="10"/>
        <v>-52.20475</v>
      </c>
      <c r="I103" s="1">
        <f t="shared" si="13"/>
        <v>44.22569444444445</v>
      </c>
      <c r="J103" s="2"/>
      <c r="L103" s="43"/>
    </row>
    <row r="104" spans="1:12" ht="31.5" hidden="1">
      <c r="A104" s="20" t="s">
        <v>300</v>
      </c>
      <c r="B104" s="52" t="s">
        <v>307</v>
      </c>
      <c r="C104" s="3" t="s">
        <v>471</v>
      </c>
      <c r="D104" s="1">
        <v>0</v>
      </c>
      <c r="E104" s="1">
        <v>233.4</v>
      </c>
      <c r="F104" s="5">
        <v>0</v>
      </c>
      <c r="G104" s="5">
        <f>F104-L103</f>
        <v>0</v>
      </c>
      <c r="H104" s="4">
        <f t="shared" si="10"/>
        <v>0</v>
      </c>
      <c r="I104" s="1" t="e">
        <f t="shared" si="13"/>
        <v>#DIV/0!</v>
      </c>
      <c r="J104" s="2"/>
      <c r="L104" s="43"/>
    </row>
    <row r="105" spans="1:12" ht="15.75">
      <c r="A105" s="20"/>
      <c r="B105" s="73" t="s">
        <v>308</v>
      </c>
      <c r="C105" s="74" t="s">
        <v>445</v>
      </c>
      <c r="D105" s="76">
        <f>D106+D107+D108</f>
        <v>2371.9</v>
      </c>
      <c r="E105" s="76">
        <f>E106+E107+E108</f>
        <v>409.4</v>
      </c>
      <c r="F105" s="76">
        <f>F106+F107+F108</f>
        <v>1196.14314</v>
      </c>
      <c r="G105" s="83">
        <f>G106+G107+G108</f>
        <v>1193.48514</v>
      </c>
      <c r="H105" s="75">
        <f t="shared" si="10"/>
        <v>-1175.7568600000002</v>
      </c>
      <c r="I105" s="76">
        <f t="shared" si="13"/>
        <v>50.42974577343058</v>
      </c>
      <c r="J105" s="2"/>
      <c r="L105" s="41"/>
    </row>
    <row r="106" spans="1:12" ht="31.5">
      <c r="A106" s="20" t="s">
        <v>298</v>
      </c>
      <c r="B106" s="115" t="s">
        <v>308</v>
      </c>
      <c r="C106" s="116" t="s">
        <v>424</v>
      </c>
      <c r="D106" s="117">
        <v>2365.5</v>
      </c>
      <c r="E106" s="117">
        <v>409.4</v>
      </c>
      <c r="F106" s="114">
        <v>1193.48514</v>
      </c>
      <c r="G106" s="114">
        <f>F106-L105</f>
        <v>1193.48514</v>
      </c>
      <c r="H106" s="114">
        <f t="shared" si="10"/>
        <v>-1172.01486</v>
      </c>
      <c r="I106" s="117">
        <f t="shared" si="13"/>
        <v>50.453821179454664</v>
      </c>
      <c r="J106" s="2"/>
      <c r="L106" s="41"/>
    </row>
    <row r="107" spans="1:12" ht="47.25">
      <c r="A107" s="20"/>
      <c r="B107" s="115" t="s">
        <v>463</v>
      </c>
      <c r="C107" s="116" t="s">
        <v>479</v>
      </c>
      <c r="D107" s="117">
        <v>5.5</v>
      </c>
      <c r="E107" s="117"/>
      <c r="F107" s="114">
        <v>2.538</v>
      </c>
      <c r="G107" s="114"/>
      <c r="H107" s="114">
        <f t="shared" si="10"/>
        <v>-2.962</v>
      </c>
      <c r="I107" s="117">
        <f t="shared" si="13"/>
        <v>46.14545454545454</v>
      </c>
      <c r="J107" s="2"/>
      <c r="L107" s="41"/>
    </row>
    <row r="108" spans="1:12" ht="19.5" customHeight="1">
      <c r="A108" s="20"/>
      <c r="B108" s="115" t="s">
        <v>464</v>
      </c>
      <c r="C108" s="116" t="s">
        <v>480</v>
      </c>
      <c r="D108" s="117">
        <v>0.9</v>
      </c>
      <c r="E108" s="117"/>
      <c r="F108" s="114">
        <v>0.12</v>
      </c>
      <c r="G108" s="114"/>
      <c r="H108" s="114">
        <f t="shared" si="10"/>
        <v>-0.78</v>
      </c>
      <c r="I108" s="117">
        <f t="shared" si="13"/>
        <v>13.333333333333334</v>
      </c>
      <c r="J108" s="2" t="s">
        <v>366</v>
      </c>
      <c r="L108" s="2"/>
    </row>
    <row r="109" spans="1:12" ht="16.5" customHeight="1">
      <c r="A109" s="22" t="s">
        <v>409</v>
      </c>
      <c r="B109" s="82" t="s">
        <v>309</v>
      </c>
      <c r="C109" s="77" t="s">
        <v>17</v>
      </c>
      <c r="D109" s="13">
        <f>SUM(D110:D114)</f>
        <v>4431.1669999999995</v>
      </c>
      <c r="E109" s="13">
        <f>SUM(E110:E114)</f>
        <v>3220.6</v>
      </c>
      <c r="F109" s="13">
        <f>SUM(F110:F114)</f>
        <v>2146.07307</v>
      </c>
      <c r="G109" s="13">
        <f>SUM(G110:G114)</f>
        <v>2146.07307</v>
      </c>
      <c r="H109" s="70">
        <f t="shared" si="10"/>
        <v>-2285.0939299999995</v>
      </c>
      <c r="I109" s="13">
        <f t="shared" si="13"/>
        <v>48.4313290381518</v>
      </c>
      <c r="J109" s="2" t="s">
        <v>367</v>
      </c>
      <c r="L109" s="41"/>
    </row>
    <row r="110" spans="1:12" ht="63">
      <c r="A110" s="20" t="s">
        <v>310</v>
      </c>
      <c r="B110" s="52" t="s">
        <v>508</v>
      </c>
      <c r="C110" s="7" t="s">
        <v>66</v>
      </c>
      <c r="D110" s="1">
        <v>1.967</v>
      </c>
      <c r="E110" s="1">
        <v>768.1</v>
      </c>
      <c r="F110" s="4">
        <v>1.967</v>
      </c>
      <c r="G110" s="5">
        <f>F110-L109</f>
        <v>1.967</v>
      </c>
      <c r="H110" s="4">
        <f t="shared" si="10"/>
        <v>0</v>
      </c>
      <c r="I110" s="1">
        <f t="shared" si="13"/>
        <v>100</v>
      </c>
      <c r="J110" s="2"/>
      <c r="L110" s="41"/>
    </row>
    <row r="111" spans="1:12" ht="46.5" customHeight="1" hidden="1">
      <c r="A111" s="20" t="s">
        <v>310</v>
      </c>
      <c r="B111" s="52" t="s">
        <v>363</v>
      </c>
      <c r="C111" s="26" t="s">
        <v>18</v>
      </c>
      <c r="D111" s="1"/>
      <c r="E111" s="1">
        <v>852.5</v>
      </c>
      <c r="F111" s="4"/>
      <c r="G111" s="5">
        <f>F111-L110</f>
        <v>0</v>
      </c>
      <c r="H111" s="4">
        <f t="shared" si="10"/>
        <v>0</v>
      </c>
      <c r="I111" s="1" t="e">
        <f t="shared" si="13"/>
        <v>#DIV/0!</v>
      </c>
      <c r="J111" s="2"/>
      <c r="L111" s="41"/>
    </row>
    <row r="112" spans="1:12" ht="47.25" hidden="1">
      <c r="A112" s="20" t="s">
        <v>310</v>
      </c>
      <c r="B112" s="52" t="s">
        <v>363</v>
      </c>
      <c r="C112" s="26" t="s">
        <v>514</v>
      </c>
      <c r="D112" s="1"/>
      <c r="E112" s="1"/>
      <c r="F112" s="4"/>
      <c r="G112" s="5"/>
      <c r="H112" s="4">
        <f>F112-D112</f>
        <v>0</v>
      </c>
      <c r="I112" s="1" t="e">
        <f>F112/D112*100</f>
        <v>#DIV/0!</v>
      </c>
      <c r="J112" s="2"/>
      <c r="L112" s="41"/>
    </row>
    <row r="113" spans="1:12" ht="47.25" hidden="1">
      <c r="A113" s="20" t="s">
        <v>312</v>
      </c>
      <c r="B113" s="52" t="s">
        <v>505</v>
      </c>
      <c r="C113" s="26" t="s">
        <v>502</v>
      </c>
      <c r="D113" s="1"/>
      <c r="E113" s="1">
        <v>0</v>
      </c>
      <c r="F113" s="4"/>
      <c r="G113" s="5">
        <f>F113-L111</f>
        <v>0</v>
      </c>
      <c r="H113" s="4">
        <f t="shared" si="10"/>
        <v>0</v>
      </c>
      <c r="I113" s="1" t="e">
        <f t="shared" si="13"/>
        <v>#DIV/0!</v>
      </c>
      <c r="J113" s="2"/>
      <c r="L113" s="41"/>
    </row>
    <row r="114" spans="1:12" ht="15.75">
      <c r="A114" s="20" t="s">
        <v>312</v>
      </c>
      <c r="B114" s="52" t="s">
        <v>313</v>
      </c>
      <c r="C114" s="23" t="s">
        <v>377</v>
      </c>
      <c r="D114" s="1">
        <v>4429.2</v>
      </c>
      <c r="E114" s="1">
        <v>1600</v>
      </c>
      <c r="F114" s="4">
        <v>2144.10607</v>
      </c>
      <c r="G114" s="5">
        <f>F114-L113</f>
        <v>2144.10607</v>
      </c>
      <c r="H114" s="4">
        <f t="shared" si="10"/>
        <v>-2285.09393</v>
      </c>
      <c r="I114" s="1">
        <f t="shared" si="13"/>
        <v>48.40842748126072</v>
      </c>
      <c r="J114" s="2"/>
      <c r="L114" s="2"/>
    </row>
    <row r="115" spans="1:12" ht="15.75">
      <c r="A115" s="22" t="s">
        <v>314</v>
      </c>
      <c r="B115" s="82" t="s">
        <v>327</v>
      </c>
      <c r="C115" s="77" t="s">
        <v>19</v>
      </c>
      <c r="D115" s="13">
        <f>SUM(D116:D121)</f>
        <v>2976.327</v>
      </c>
      <c r="E115" s="13">
        <f>SUM(E116:E121)</f>
        <v>970.5999999999999</v>
      </c>
      <c r="F115" s="13">
        <f>SUM(F116:F121)</f>
        <v>1678.20964</v>
      </c>
      <c r="G115" s="13" t="e">
        <f>SUM(G116:G121)</f>
        <v>#REF!</v>
      </c>
      <c r="H115" s="70">
        <f t="shared" si="10"/>
        <v>-1298.1173600000002</v>
      </c>
      <c r="I115" s="13">
        <f t="shared" si="13"/>
        <v>56.385257399472565</v>
      </c>
      <c r="J115" s="2"/>
      <c r="L115" s="41"/>
    </row>
    <row r="116" spans="1:12" ht="15.75">
      <c r="A116" s="20" t="s">
        <v>314</v>
      </c>
      <c r="B116" s="52" t="s">
        <v>446</v>
      </c>
      <c r="C116" s="21" t="s">
        <v>449</v>
      </c>
      <c r="D116" s="1">
        <v>430.024</v>
      </c>
      <c r="E116" s="1">
        <v>123.4</v>
      </c>
      <c r="F116" s="4">
        <v>204.32712</v>
      </c>
      <c r="G116" s="5">
        <f aca="true" t="shared" si="14" ref="G116:G121">F116-L115</f>
        <v>204.32712</v>
      </c>
      <c r="H116" s="4">
        <f t="shared" si="10"/>
        <v>-225.69688</v>
      </c>
      <c r="I116" s="1">
        <f t="shared" si="13"/>
        <v>47.51528286793295</v>
      </c>
      <c r="J116" s="2"/>
      <c r="L116" s="41"/>
    </row>
    <row r="117" spans="1:12" ht="15.75">
      <c r="A117" s="20" t="s">
        <v>314</v>
      </c>
      <c r="B117" s="52" t="s">
        <v>447</v>
      </c>
      <c r="C117" s="21" t="s">
        <v>451</v>
      </c>
      <c r="D117" s="1">
        <v>265.188</v>
      </c>
      <c r="E117" s="1">
        <v>86.6</v>
      </c>
      <c r="F117" s="4">
        <v>110.77923</v>
      </c>
      <c r="G117" s="5">
        <f t="shared" si="14"/>
        <v>110.77923</v>
      </c>
      <c r="H117" s="4">
        <f t="shared" si="10"/>
        <v>-154.40877</v>
      </c>
      <c r="I117" s="1">
        <f t="shared" si="13"/>
        <v>41.77384723290647</v>
      </c>
      <c r="J117" s="2"/>
      <c r="L117" s="41"/>
    </row>
    <row r="118" spans="1:12" ht="18" customHeight="1">
      <c r="A118" s="20" t="s">
        <v>314</v>
      </c>
      <c r="B118" s="52" t="s">
        <v>448</v>
      </c>
      <c r="C118" s="21" t="s">
        <v>450</v>
      </c>
      <c r="D118" s="1">
        <v>1877.41</v>
      </c>
      <c r="E118" s="1">
        <v>581.9</v>
      </c>
      <c r="F118" s="4">
        <v>1164.77278</v>
      </c>
      <c r="G118" s="5" t="e">
        <f>F118-#REF!</f>
        <v>#REF!</v>
      </c>
      <c r="H118" s="4">
        <f t="shared" si="10"/>
        <v>-712.6372200000001</v>
      </c>
      <c r="I118" s="1">
        <f t="shared" si="13"/>
        <v>62.041470962656</v>
      </c>
      <c r="J118" s="2"/>
      <c r="L118" s="41"/>
    </row>
    <row r="119" spans="1:12" ht="63" hidden="1">
      <c r="A119" s="20" t="s">
        <v>354</v>
      </c>
      <c r="B119" s="52" t="s">
        <v>430</v>
      </c>
      <c r="C119" s="21" t="s">
        <v>429</v>
      </c>
      <c r="D119" s="1">
        <v>0</v>
      </c>
      <c r="E119" s="1">
        <v>18.4</v>
      </c>
      <c r="F119" s="4">
        <v>0</v>
      </c>
      <c r="G119" s="5">
        <f t="shared" si="14"/>
        <v>0</v>
      </c>
      <c r="H119" s="4">
        <f t="shared" si="10"/>
        <v>0</v>
      </c>
      <c r="I119" s="1" t="e">
        <f t="shared" si="13"/>
        <v>#DIV/0!</v>
      </c>
      <c r="J119" s="2"/>
      <c r="L119" s="41"/>
    </row>
    <row r="120" spans="1:12" ht="15.75">
      <c r="A120" s="20" t="s">
        <v>314</v>
      </c>
      <c r="B120" s="52" t="s">
        <v>420</v>
      </c>
      <c r="C120" s="21" t="s">
        <v>393</v>
      </c>
      <c r="D120" s="1">
        <v>211.705</v>
      </c>
      <c r="E120" s="1">
        <v>60.3</v>
      </c>
      <c r="F120" s="4">
        <v>100.76197</v>
      </c>
      <c r="G120" s="5">
        <f t="shared" si="14"/>
        <v>100.76197</v>
      </c>
      <c r="H120" s="4">
        <f t="shared" si="10"/>
        <v>-110.94303000000001</v>
      </c>
      <c r="I120" s="1">
        <f t="shared" si="13"/>
        <v>47.59546066460405</v>
      </c>
      <c r="J120" s="2"/>
      <c r="L120" s="41"/>
    </row>
    <row r="121" spans="1:12" ht="50.25" customHeight="1">
      <c r="A121" s="20" t="s">
        <v>421</v>
      </c>
      <c r="B121" s="52" t="s">
        <v>420</v>
      </c>
      <c r="C121" s="21" t="s">
        <v>20</v>
      </c>
      <c r="D121" s="1">
        <v>192</v>
      </c>
      <c r="E121" s="1">
        <v>100</v>
      </c>
      <c r="F121" s="4">
        <v>97.56854</v>
      </c>
      <c r="G121" s="5">
        <f t="shared" si="14"/>
        <v>97.56854</v>
      </c>
      <c r="H121" s="4">
        <f t="shared" si="10"/>
        <v>-94.43146</v>
      </c>
      <c r="I121" s="1">
        <f t="shared" si="13"/>
        <v>50.81694791666666</v>
      </c>
      <c r="J121" s="2"/>
      <c r="L121" s="2"/>
    </row>
    <row r="122" spans="1:12" ht="19.5" customHeight="1">
      <c r="A122" s="20" t="s">
        <v>410</v>
      </c>
      <c r="B122" s="71" t="s">
        <v>364</v>
      </c>
      <c r="C122" s="72" t="s">
        <v>21</v>
      </c>
      <c r="D122" s="13">
        <f>SUM(D123:D126)</f>
        <v>409.1</v>
      </c>
      <c r="E122" s="13">
        <f>SUM(E123:E126)</f>
        <v>141.2</v>
      </c>
      <c r="F122" s="13">
        <f>SUM(F123:F126)</f>
        <v>193.47536000000002</v>
      </c>
      <c r="G122" s="13">
        <f>SUM(G123:G125)</f>
        <v>61.288</v>
      </c>
      <c r="H122" s="70">
        <f t="shared" si="10"/>
        <v>-215.62464</v>
      </c>
      <c r="I122" s="13">
        <f t="shared" si="13"/>
        <v>47.29292593497922</v>
      </c>
      <c r="J122" s="2"/>
      <c r="L122" s="42"/>
    </row>
    <row r="123" spans="1:12" ht="15" customHeight="1" hidden="1">
      <c r="A123" s="27" t="s">
        <v>335</v>
      </c>
      <c r="B123" s="54" t="s">
        <v>334</v>
      </c>
      <c r="C123" s="7" t="s">
        <v>472</v>
      </c>
      <c r="D123" s="1">
        <v>0</v>
      </c>
      <c r="E123" s="1">
        <v>21</v>
      </c>
      <c r="F123" s="8">
        <v>0</v>
      </c>
      <c r="G123" s="5">
        <f>F123-L122</f>
        <v>0</v>
      </c>
      <c r="H123" s="4">
        <f t="shared" si="10"/>
        <v>0</v>
      </c>
      <c r="I123" s="1" t="e">
        <f t="shared" si="13"/>
        <v>#DIV/0!</v>
      </c>
      <c r="J123" s="2"/>
      <c r="L123" s="42"/>
    </row>
    <row r="124" spans="1:12" ht="23.25" customHeight="1" hidden="1">
      <c r="A124" s="27" t="s">
        <v>375</v>
      </c>
      <c r="B124" s="54" t="s">
        <v>376</v>
      </c>
      <c r="C124" s="7" t="s">
        <v>473</v>
      </c>
      <c r="D124" s="1">
        <v>0</v>
      </c>
      <c r="E124" s="1">
        <v>120.2</v>
      </c>
      <c r="F124" s="8">
        <v>0</v>
      </c>
      <c r="G124" s="5">
        <f>F124-L123</f>
        <v>0</v>
      </c>
      <c r="H124" s="4">
        <f t="shared" si="10"/>
        <v>0</v>
      </c>
      <c r="I124" s="1" t="e">
        <f t="shared" si="13"/>
        <v>#DIV/0!</v>
      </c>
      <c r="J124" s="2"/>
      <c r="L124" s="41"/>
    </row>
    <row r="125" spans="1:12" ht="31.5" customHeight="1">
      <c r="A125" s="27" t="s">
        <v>375</v>
      </c>
      <c r="B125" s="54" t="s">
        <v>376</v>
      </c>
      <c r="C125" s="7" t="s">
        <v>520</v>
      </c>
      <c r="D125" s="1">
        <v>100</v>
      </c>
      <c r="E125" s="1"/>
      <c r="F125" s="4">
        <v>61.288</v>
      </c>
      <c r="G125" s="5">
        <f>F125-L124</f>
        <v>61.288</v>
      </c>
      <c r="H125" s="4">
        <f t="shared" si="10"/>
        <v>-38.712</v>
      </c>
      <c r="I125" s="1">
        <f t="shared" si="13"/>
        <v>61.288</v>
      </c>
      <c r="J125" s="2"/>
      <c r="L125" s="2"/>
    </row>
    <row r="126" spans="1:12" ht="47.25">
      <c r="A126" s="27"/>
      <c r="B126" s="54" t="s">
        <v>51</v>
      </c>
      <c r="C126" s="84" t="s">
        <v>67</v>
      </c>
      <c r="D126" s="1">
        <v>309.1</v>
      </c>
      <c r="E126" s="1"/>
      <c r="F126" s="4">
        <v>132.18736</v>
      </c>
      <c r="G126" s="5"/>
      <c r="H126" s="4">
        <f>F126-D126</f>
        <v>-176.91264</v>
      </c>
      <c r="I126" s="1">
        <f>F126/D126*100</f>
        <v>42.765241022322876</v>
      </c>
      <c r="J126" s="2"/>
      <c r="L126" s="2"/>
    </row>
    <row r="127" spans="1:12" ht="15.75">
      <c r="A127" s="22" t="s">
        <v>315</v>
      </c>
      <c r="B127" s="82" t="s">
        <v>316</v>
      </c>
      <c r="C127" s="77" t="s">
        <v>22</v>
      </c>
      <c r="D127" s="13">
        <f>D129+D130+D128+D131</f>
        <v>1150.345</v>
      </c>
      <c r="E127" s="13">
        <f>E129+E130+E128+E131</f>
        <v>336.9</v>
      </c>
      <c r="F127" s="13">
        <f>F129+F130+F128+F131</f>
        <v>627.02574</v>
      </c>
      <c r="G127" s="13">
        <f>G129+G130</f>
        <v>605.20365</v>
      </c>
      <c r="H127" s="70">
        <f t="shared" si="10"/>
        <v>-523.31926</v>
      </c>
      <c r="I127" s="13">
        <f t="shared" si="13"/>
        <v>54.507625103773215</v>
      </c>
      <c r="J127" s="2"/>
      <c r="L127" s="41"/>
    </row>
    <row r="128" spans="1:12" ht="30" customHeight="1">
      <c r="A128" s="22" t="s">
        <v>315</v>
      </c>
      <c r="B128" s="53" t="s">
        <v>515</v>
      </c>
      <c r="C128" s="59" t="s">
        <v>25</v>
      </c>
      <c r="D128" s="1">
        <v>29.55</v>
      </c>
      <c r="E128" s="1"/>
      <c r="F128" s="1">
        <v>17.02164</v>
      </c>
      <c r="G128" s="1"/>
      <c r="H128" s="4">
        <f>F128-D128</f>
        <v>-12.52836</v>
      </c>
      <c r="I128" s="1">
        <f>F128/D128*100</f>
        <v>57.60284263959391</v>
      </c>
      <c r="J128" s="2"/>
      <c r="L128" s="41"/>
    </row>
    <row r="129" spans="1:12" ht="45" customHeight="1">
      <c r="A129" s="22" t="s">
        <v>315</v>
      </c>
      <c r="B129" s="53" t="s">
        <v>411</v>
      </c>
      <c r="C129" s="7" t="s">
        <v>23</v>
      </c>
      <c r="D129" s="1">
        <v>48.7</v>
      </c>
      <c r="E129" s="1">
        <v>15</v>
      </c>
      <c r="F129" s="4">
        <v>29.8486</v>
      </c>
      <c r="G129" s="5">
        <f>F129-L127</f>
        <v>29.8486</v>
      </c>
      <c r="H129" s="4">
        <f t="shared" si="10"/>
        <v>-18.8514</v>
      </c>
      <c r="I129" s="1">
        <f t="shared" si="13"/>
        <v>61.29075975359343</v>
      </c>
      <c r="J129" s="2"/>
      <c r="L129" s="41"/>
    </row>
    <row r="130" spans="1:12" ht="31.5">
      <c r="A130" s="22" t="s">
        <v>315</v>
      </c>
      <c r="B130" s="53" t="s">
        <v>317</v>
      </c>
      <c r="C130" s="7" t="s">
        <v>425</v>
      </c>
      <c r="D130" s="1">
        <v>1030.345</v>
      </c>
      <c r="E130" s="1">
        <v>321.9</v>
      </c>
      <c r="F130" s="4">
        <v>575.35505</v>
      </c>
      <c r="G130" s="5">
        <f>F130-L129</f>
        <v>575.35505</v>
      </c>
      <c r="H130" s="4">
        <f t="shared" si="10"/>
        <v>-454.98995</v>
      </c>
      <c r="I130" s="1">
        <f t="shared" si="13"/>
        <v>55.841009564757435</v>
      </c>
      <c r="J130" s="2"/>
      <c r="L130" s="41"/>
    </row>
    <row r="131" spans="1:12" ht="33" customHeight="1">
      <c r="A131" s="22" t="s">
        <v>315</v>
      </c>
      <c r="B131" s="53" t="s">
        <v>516</v>
      </c>
      <c r="C131" s="59" t="s">
        <v>25</v>
      </c>
      <c r="D131" s="1">
        <v>41.75</v>
      </c>
      <c r="E131" s="1"/>
      <c r="F131" s="4">
        <v>4.80045</v>
      </c>
      <c r="G131" s="5"/>
      <c r="H131" s="4">
        <f>F131-D131</f>
        <v>-36.94955</v>
      </c>
      <c r="I131" s="1">
        <f>F131/D131*100</f>
        <v>11.498083832335329</v>
      </c>
      <c r="J131" s="2"/>
      <c r="L131" s="41"/>
    </row>
    <row r="132" spans="1:12" ht="27.75" customHeight="1" hidden="1">
      <c r="A132" s="20" t="s">
        <v>336</v>
      </c>
      <c r="B132" s="52" t="s">
        <v>333</v>
      </c>
      <c r="C132" s="28" t="s">
        <v>495</v>
      </c>
      <c r="D132" s="1"/>
      <c r="E132" s="1"/>
      <c r="F132" s="4"/>
      <c r="G132" s="5">
        <f>F132-L130</f>
        <v>0</v>
      </c>
      <c r="H132" s="4">
        <f>F132-D132</f>
        <v>0</v>
      </c>
      <c r="I132" s="1" t="e">
        <f>F132/D132*100</f>
        <v>#DIV/0!</v>
      </c>
      <c r="J132" s="2"/>
      <c r="L132" s="41"/>
    </row>
    <row r="133" spans="1:12" ht="31.5" customHeight="1">
      <c r="A133" s="20" t="s">
        <v>412</v>
      </c>
      <c r="B133" s="71" t="s">
        <v>465</v>
      </c>
      <c r="C133" s="144" t="s">
        <v>466</v>
      </c>
      <c r="D133" s="145">
        <f>D134</f>
        <v>5</v>
      </c>
      <c r="E133" s="145">
        <f>E134</f>
        <v>50</v>
      </c>
      <c r="F133" s="145">
        <f>F134</f>
        <v>0.235</v>
      </c>
      <c r="G133" s="146">
        <f>G134</f>
        <v>0.235</v>
      </c>
      <c r="H133" s="70">
        <f>F133-D133</f>
        <v>-4.765</v>
      </c>
      <c r="I133" s="13">
        <f>F133/D133*100</f>
        <v>4.7</v>
      </c>
      <c r="J133" s="2"/>
      <c r="L133" s="41"/>
    </row>
    <row r="134" spans="1:12" ht="31.5" customHeight="1">
      <c r="A134" s="22" t="s">
        <v>412</v>
      </c>
      <c r="B134" s="53" t="s">
        <v>413</v>
      </c>
      <c r="C134" s="7" t="s">
        <v>474</v>
      </c>
      <c r="D134" s="11">
        <v>5</v>
      </c>
      <c r="E134" s="11">
        <v>50</v>
      </c>
      <c r="F134" s="4">
        <v>0.235</v>
      </c>
      <c r="G134" s="5">
        <f>F134-L133</f>
        <v>0.235</v>
      </c>
      <c r="H134" s="4">
        <f>F134-D134</f>
        <v>-4.765</v>
      </c>
      <c r="I134" s="1">
        <f>F134/D134*100</f>
        <v>4.7</v>
      </c>
      <c r="J134" s="2"/>
      <c r="L134" s="2"/>
    </row>
    <row r="135" spans="1:12" ht="30" customHeight="1" hidden="1">
      <c r="A135" s="22" t="s">
        <v>412</v>
      </c>
      <c r="B135" s="53" t="s">
        <v>488</v>
      </c>
      <c r="C135" s="7" t="s">
        <v>490</v>
      </c>
      <c r="D135" s="11"/>
      <c r="E135" s="11"/>
      <c r="F135" s="4"/>
      <c r="G135" s="5"/>
      <c r="H135" s="4">
        <f>F135-D135</f>
        <v>0</v>
      </c>
      <c r="I135" s="1" t="e">
        <f>F135/D135*100</f>
        <v>#DIV/0!</v>
      </c>
      <c r="J135" s="2"/>
      <c r="L135" s="2"/>
    </row>
    <row r="136" spans="1:12" ht="31.5">
      <c r="A136" s="20"/>
      <c r="B136" s="71" t="s">
        <v>360</v>
      </c>
      <c r="C136" s="72" t="s">
        <v>26</v>
      </c>
      <c r="D136" s="13">
        <f>SUM(D137:D141)</f>
        <v>738</v>
      </c>
      <c r="E136" s="13">
        <f>SUM(E137:E141)</f>
        <v>447.1</v>
      </c>
      <c r="F136" s="13">
        <f>SUM(F137:F141)</f>
        <v>205.4339</v>
      </c>
      <c r="G136" s="13">
        <f>SUM(G137:G139)</f>
        <v>130.0235</v>
      </c>
      <c r="H136" s="70">
        <f t="shared" si="10"/>
        <v>-532.5661</v>
      </c>
      <c r="I136" s="13">
        <f t="shared" si="13"/>
        <v>27.83657181571816</v>
      </c>
      <c r="J136" s="2"/>
      <c r="L136" s="41"/>
    </row>
    <row r="137" spans="1:12" ht="63" hidden="1">
      <c r="A137" s="20" t="s">
        <v>318</v>
      </c>
      <c r="B137" s="52" t="s">
        <v>319</v>
      </c>
      <c r="C137" s="7" t="s">
        <v>497</v>
      </c>
      <c r="D137" s="6">
        <v>0</v>
      </c>
      <c r="E137" s="1">
        <v>140</v>
      </c>
      <c r="F137" s="4">
        <v>0</v>
      </c>
      <c r="G137" s="5">
        <f>F137-L136</f>
        <v>0</v>
      </c>
      <c r="H137" s="4">
        <f t="shared" si="10"/>
        <v>0</v>
      </c>
      <c r="I137" s="1" t="e">
        <f t="shared" si="13"/>
        <v>#DIV/0!</v>
      </c>
      <c r="J137" s="2"/>
      <c r="L137" s="41"/>
    </row>
    <row r="138" spans="1:12" ht="33" customHeight="1">
      <c r="A138" s="20" t="s">
        <v>318</v>
      </c>
      <c r="B138" s="115" t="s">
        <v>319</v>
      </c>
      <c r="C138" s="127" t="s">
        <v>475</v>
      </c>
      <c r="D138" s="117">
        <v>389.7</v>
      </c>
      <c r="E138" s="117">
        <v>292.6</v>
      </c>
      <c r="F138" s="114">
        <v>118.44279</v>
      </c>
      <c r="G138" s="114">
        <f>F138-L137</f>
        <v>118.44279</v>
      </c>
      <c r="H138" s="114">
        <f t="shared" si="10"/>
        <v>-271.25721</v>
      </c>
      <c r="I138" s="117">
        <f t="shared" si="13"/>
        <v>30.393325635103928</v>
      </c>
      <c r="J138" s="2"/>
      <c r="L138" s="41"/>
    </row>
    <row r="139" spans="1:12" ht="31.5" customHeight="1">
      <c r="A139" s="20" t="s">
        <v>318</v>
      </c>
      <c r="B139" s="115" t="s">
        <v>382</v>
      </c>
      <c r="C139" s="124" t="s">
        <v>476</v>
      </c>
      <c r="D139" s="117">
        <v>30</v>
      </c>
      <c r="E139" s="117">
        <v>12.5</v>
      </c>
      <c r="F139" s="114">
        <v>11.58071</v>
      </c>
      <c r="G139" s="114">
        <f>F139-L138</f>
        <v>11.58071</v>
      </c>
      <c r="H139" s="114">
        <f t="shared" si="10"/>
        <v>-18.41929</v>
      </c>
      <c r="I139" s="117">
        <f t="shared" si="13"/>
        <v>38.60236666666667</v>
      </c>
      <c r="J139" s="2"/>
      <c r="L139" s="41"/>
    </row>
    <row r="140" spans="1:12" ht="31.5" hidden="1">
      <c r="A140" s="20" t="s">
        <v>320</v>
      </c>
      <c r="B140" s="52" t="s">
        <v>434</v>
      </c>
      <c r="C140" s="3" t="s">
        <v>498</v>
      </c>
      <c r="D140" s="6">
        <v>0</v>
      </c>
      <c r="E140" s="1">
        <v>2</v>
      </c>
      <c r="F140" s="4">
        <v>0</v>
      </c>
      <c r="G140" s="5">
        <f>F140-L139</f>
        <v>0</v>
      </c>
      <c r="H140" s="4">
        <f t="shared" si="10"/>
        <v>0</v>
      </c>
      <c r="I140" s="1" t="e">
        <f t="shared" si="13"/>
        <v>#DIV/0!</v>
      </c>
      <c r="J140" s="2"/>
      <c r="L140" s="41"/>
    </row>
    <row r="141" spans="1:12" ht="63.75" customHeight="1">
      <c r="A141" s="20" t="s">
        <v>318</v>
      </c>
      <c r="B141" s="52" t="s">
        <v>319</v>
      </c>
      <c r="C141" s="3" t="s">
        <v>27</v>
      </c>
      <c r="D141" s="6">
        <v>318.3</v>
      </c>
      <c r="E141" s="1"/>
      <c r="F141" s="4">
        <v>75.4104</v>
      </c>
      <c r="G141" s="5"/>
      <c r="H141" s="4">
        <f t="shared" si="10"/>
        <v>-242.88960000000003</v>
      </c>
      <c r="I141" s="1">
        <f t="shared" si="13"/>
        <v>23.69161168708765</v>
      </c>
      <c r="J141" s="2"/>
      <c r="L141" s="41"/>
    </row>
    <row r="142" spans="1:12" ht="31.5">
      <c r="A142" s="20"/>
      <c r="B142" s="71" t="s">
        <v>72</v>
      </c>
      <c r="C142" s="86" t="s">
        <v>53</v>
      </c>
      <c r="D142" s="13">
        <f>D143+D144+D145+D147+D146</f>
        <v>150.00245</v>
      </c>
      <c r="E142" s="13">
        <f>E143+E144+E145+E147+E146</f>
        <v>10</v>
      </c>
      <c r="F142" s="13">
        <f>F143+F144+F145+F147+F146</f>
        <v>72.47151</v>
      </c>
      <c r="G142" s="70"/>
      <c r="H142" s="70">
        <f>F142-D142</f>
        <v>-77.53094000000002</v>
      </c>
      <c r="I142" s="13">
        <f>F142/D142*100</f>
        <v>48.31355087866898</v>
      </c>
      <c r="J142" s="2"/>
      <c r="L142" s="41"/>
    </row>
    <row r="143" spans="1:12" ht="63">
      <c r="A143" s="20"/>
      <c r="B143" s="87" t="s">
        <v>434</v>
      </c>
      <c r="C143" s="84" t="s">
        <v>68</v>
      </c>
      <c r="D143" s="6">
        <f>3.5+7.14</f>
        <v>10.64</v>
      </c>
      <c r="E143" s="6"/>
      <c r="F143" s="5">
        <v>0</v>
      </c>
      <c r="G143" s="5"/>
      <c r="H143" s="5">
        <f>F143-D143</f>
        <v>-10.64</v>
      </c>
      <c r="I143" s="6">
        <f>F143/D143*100</f>
        <v>0</v>
      </c>
      <c r="J143" s="2"/>
      <c r="L143" s="41"/>
    </row>
    <row r="144" spans="1:12" ht="47.25">
      <c r="A144" s="20" t="s">
        <v>320</v>
      </c>
      <c r="B144" s="87" t="s">
        <v>434</v>
      </c>
      <c r="C144" s="84" t="s">
        <v>69</v>
      </c>
      <c r="D144" s="6">
        <f>54.24-7.14</f>
        <v>47.1</v>
      </c>
      <c r="E144" s="6">
        <v>10</v>
      </c>
      <c r="F144" s="5">
        <v>5.20906</v>
      </c>
      <c r="G144" s="5">
        <f>F144-L140</f>
        <v>5.20906</v>
      </c>
      <c r="H144" s="5">
        <f t="shared" si="10"/>
        <v>-41.89094</v>
      </c>
      <c r="I144" s="6">
        <f t="shared" si="13"/>
        <v>11.059575371549894</v>
      </c>
      <c r="J144" s="2"/>
      <c r="L144" s="41"/>
    </row>
    <row r="145" spans="1:12" ht="31.5">
      <c r="A145" s="29" t="s">
        <v>320</v>
      </c>
      <c r="B145" s="87" t="s">
        <v>434</v>
      </c>
      <c r="C145" s="84" t="s">
        <v>70</v>
      </c>
      <c r="D145" s="6">
        <v>67.26245</v>
      </c>
      <c r="E145" s="6"/>
      <c r="F145" s="5">
        <v>67.26245</v>
      </c>
      <c r="G145" s="5"/>
      <c r="H145" s="5">
        <f t="shared" si="10"/>
        <v>0</v>
      </c>
      <c r="I145" s="6">
        <f t="shared" si="13"/>
        <v>100</v>
      </c>
      <c r="J145" s="2"/>
      <c r="L145" s="41"/>
    </row>
    <row r="146" spans="1:12" ht="63">
      <c r="A146" s="29"/>
      <c r="B146" s="87" t="s">
        <v>434</v>
      </c>
      <c r="C146" s="84" t="s">
        <v>66</v>
      </c>
      <c r="D146" s="6">
        <v>20</v>
      </c>
      <c r="E146" s="6"/>
      <c r="F146" s="5">
        <v>0</v>
      </c>
      <c r="G146" s="5"/>
      <c r="H146" s="5">
        <f>F146-D146</f>
        <v>-20</v>
      </c>
      <c r="I146" s="6">
        <f>F146/D146*100</f>
        <v>0</v>
      </c>
      <c r="J146" s="2"/>
      <c r="L146" s="41"/>
    </row>
    <row r="147" spans="1:12" ht="46.5" customHeight="1">
      <c r="A147" s="29" t="s">
        <v>320</v>
      </c>
      <c r="B147" s="87" t="s">
        <v>48</v>
      </c>
      <c r="C147" s="84" t="s">
        <v>71</v>
      </c>
      <c r="D147" s="6">
        <v>5</v>
      </c>
      <c r="E147" s="6"/>
      <c r="F147" s="5">
        <v>0</v>
      </c>
      <c r="G147" s="5"/>
      <c r="H147" s="5">
        <f t="shared" si="10"/>
        <v>-5</v>
      </c>
      <c r="I147" s="6">
        <f t="shared" si="13"/>
        <v>0</v>
      </c>
      <c r="J147" s="2"/>
      <c r="L147" s="41"/>
    </row>
    <row r="148" spans="1:12" ht="32.25" customHeight="1">
      <c r="A148" s="20" t="s">
        <v>414</v>
      </c>
      <c r="B148" s="71" t="s">
        <v>467</v>
      </c>
      <c r="C148" s="77" t="s">
        <v>28</v>
      </c>
      <c r="D148" s="13">
        <f>D149+D150</f>
        <v>249.88</v>
      </c>
      <c r="E148" s="13">
        <f>E149+E150</f>
        <v>119.7</v>
      </c>
      <c r="F148" s="13">
        <f>F149+F150</f>
        <v>120.09008</v>
      </c>
      <c r="G148" s="70"/>
      <c r="H148" s="70">
        <f t="shared" si="10"/>
        <v>-129.78992</v>
      </c>
      <c r="I148" s="13">
        <f t="shared" si="13"/>
        <v>48.05910036817673</v>
      </c>
      <c r="J148" s="2"/>
      <c r="L148" s="41"/>
    </row>
    <row r="149" spans="1:12" ht="60" customHeight="1">
      <c r="A149" s="20" t="s">
        <v>414</v>
      </c>
      <c r="B149" s="52" t="s">
        <v>340</v>
      </c>
      <c r="C149" s="7" t="s">
        <v>29</v>
      </c>
      <c r="D149" s="1">
        <v>20</v>
      </c>
      <c r="E149" s="1">
        <v>20</v>
      </c>
      <c r="F149" s="4">
        <v>8.1164</v>
      </c>
      <c r="G149" s="5">
        <f>F149-L148</f>
        <v>8.1164</v>
      </c>
      <c r="H149" s="4">
        <f t="shared" si="10"/>
        <v>-11.8836</v>
      </c>
      <c r="I149" s="1">
        <f t="shared" si="13"/>
        <v>40.582</v>
      </c>
      <c r="J149" s="2"/>
      <c r="L149" s="41"/>
    </row>
    <row r="150" spans="1:12" ht="31.5">
      <c r="A150" s="20" t="s">
        <v>414</v>
      </c>
      <c r="B150" s="52" t="s">
        <v>332</v>
      </c>
      <c r="C150" s="7" t="s">
        <v>477</v>
      </c>
      <c r="D150" s="1">
        <v>229.88</v>
      </c>
      <c r="E150" s="1">
        <v>99.7</v>
      </c>
      <c r="F150" s="4">
        <v>111.97368</v>
      </c>
      <c r="G150" s="5">
        <f>F150-L149</f>
        <v>111.97368</v>
      </c>
      <c r="H150" s="4">
        <f aca="true" t="shared" si="15" ref="H150:H156">F150-D150</f>
        <v>-117.90632</v>
      </c>
      <c r="I150" s="1">
        <f t="shared" si="13"/>
        <v>48.70962241169306</v>
      </c>
      <c r="J150" s="2"/>
      <c r="L150" s="41"/>
    </row>
    <row r="151" spans="1:12" ht="15" customHeight="1">
      <c r="A151" s="20"/>
      <c r="B151" s="71" t="s">
        <v>468</v>
      </c>
      <c r="C151" s="77" t="s">
        <v>30</v>
      </c>
      <c r="D151" s="13">
        <f>D164+D165+D166+D167+D168+D169+D171+D170+D163</f>
        <v>648.7</v>
      </c>
      <c r="E151" s="13">
        <f>E164+E165+E166+E167+E168+E169+E171+E170+E163</f>
        <v>0</v>
      </c>
      <c r="F151" s="13">
        <f>F164+F165+F166+F167+F168+F169+F171+F170+F163</f>
        <v>128.47413</v>
      </c>
      <c r="G151" s="13" t="e">
        <f>G152+G153+G154+G155+G158+G159+G164+G165+G171+#REF!+#REF!+#REF!</f>
        <v>#REF!</v>
      </c>
      <c r="H151" s="70">
        <f t="shared" si="15"/>
        <v>-520.22587</v>
      </c>
      <c r="I151" s="13">
        <f t="shared" si="13"/>
        <v>19.80486049021119</v>
      </c>
      <c r="J151" s="2"/>
      <c r="L151" s="41"/>
    </row>
    <row r="152" spans="1:12" ht="13.5" customHeight="1" hidden="1">
      <c r="A152" s="20" t="s">
        <v>321</v>
      </c>
      <c r="B152" s="52" t="s">
        <v>322</v>
      </c>
      <c r="C152" s="21" t="s">
        <v>357</v>
      </c>
      <c r="D152" s="1">
        <v>0</v>
      </c>
      <c r="E152" s="1">
        <v>60</v>
      </c>
      <c r="F152" s="4">
        <v>0</v>
      </c>
      <c r="G152" s="5">
        <f>F152-L151</f>
        <v>0</v>
      </c>
      <c r="H152" s="4">
        <f t="shared" si="15"/>
        <v>0</v>
      </c>
      <c r="I152" s="1" t="e">
        <f>F152/D152*100</f>
        <v>#DIV/0!</v>
      </c>
      <c r="J152" s="2"/>
      <c r="L152" s="2"/>
    </row>
    <row r="153" spans="1:12" ht="31.5" hidden="1">
      <c r="A153" s="20" t="s">
        <v>321</v>
      </c>
      <c r="B153" s="52" t="s">
        <v>426</v>
      </c>
      <c r="C153" s="7" t="s">
        <v>452</v>
      </c>
      <c r="D153" s="1"/>
      <c r="E153" s="1">
        <v>47.7</v>
      </c>
      <c r="F153" s="1"/>
      <c r="G153" s="5">
        <f>F153-L152</f>
        <v>0</v>
      </c>
      <c r="H153" s="4">
        <f t="shared" si="15"/>
        <v>0</v>
      </c>
      <c r="I153" s="1"/>
      <c r="J153" s="2"/>
      <c r="L153" s="41"/>
    </row>
    <row r="154" spans="1:12" ht="47.25" hidden="1">
      <c r="A154" s="20" t="s">
        <v>324</v>
      </c>
      <c r="B154" s="52" t="s">
        <v>331</v>
      </c>
      <c r="C154" s="7" t="s">
        <v>478</v>
      </c>
      <c r="D154" s="1">
        <v>0</v>
      </c>
      <c r="E154" s="1">
        <v>558</v>
      </c>
      <c r="F154" s="4"/>
      <c r="G154" s="5">
        <f>F154-L153</f>
        <v>0</v>
      </c>
      <c r="H154" s="4">
        <f t="shared" si="15"/>
        <v>0</v>
      </c>
      <c r="I154" s="1" t="e">
        <f>F154/D154*100</f>
        <v>#DIV/0!</v>
      </c>
      <c r="J154" s="2"/>
      <c r="L154" s="41"/>
    </row>
    <row r="155" spans="1:12" ht="63" hidden="1">
      <c r="A155" s="22" t="s">
        <v>324</v>
      </c>
      <c r="B155" s="53" t="s">
        <v>331</v>
      </c>
      <c r="C155" s="30" t="s">
        <v>491</v>
      </c>
      <c r="D155" s="1">
        <v>0</v>
      </c>
      <c r="E155" s="1"/>
      <c r="F155" s="4"/>
      <c r="G155" s="5">
        <f>F155-L154</f>
        <v>0</v>
      </c>
      <c r="H155" s="4">
        <f t="shared" si="15"/>
        <v>0</v>
      </c>
      <c r="I155" s="1" t="e">
        <f>F155/D155*100</f>
        <v>#DIV/0!</v>
      </c>
      <c r="J155" s="2"/>
      <c r="L155" s="2"/>
    </row>
    <row r="156" spans="1:12" ht="31.5" hidden="1">
      <c r="A156" s="20" t="s">
        <v>321</v>
      </c>
      <c r="B156" s="52" t="s">
        <v>323</v>
      </c>
      <c r="C156" s="7" t="s">
        <v>436</v>
      </c>
      <c r="D156" s="1"/>
      <c r="E156" s="1">
        <v>0</v>
      </c>
      <c r="F156" s="1"/>
      <c r="G156" s="5">
        <f>F156-L155</f>
        <v>0</v>
      </c>
      <c r="H156" s="4">
        <f t="shared" si="15"/>
        <v>0</v>
      </c>
      <c r="I156" s="1" t="e">
        <f>F156/D156*100</f>
        <v>#DIV/0!</v>
      </c>
      <c r="J156" s="2"/>
      <c r="L156" s="2"/>
    </row>
    <row r="157" spans="1:12" ht="15.75" hidden="1">
      <c r="A157" s="29"/>
      <c r="B157" s="55"/>
      <c r="C157" s="7"/>
      <c r="D157" s="12"/>
      <c r="E157" s="12"/>
      <c r="F157" s="12"/>
      <c r="G157" s="8"/>
      <c r="H157" s="8"/>
      <c r="I157" s="12"/>
      <c r="J157" s="2"/>
      <c r="L157" s="2"/>
    </row>
    <row r="158" spans="1:12" ht="47.25" hidden="1">
      <c r="A158" s="20" t="s">
        <v>321</v>
      </c>
      <c r="B158" s="52" t="s">
        <v>323</v>
      </c>
      <c r="C158" s="7" t="s">
        <v>493</v>
      </c>
      <c r="D158" s="6"/>
      <c r="E158" s="1"/>
      <c r="F158" s="1"/>
      <c r="G158" s="5"/>
      <c r="H158" s="4">
        <f aca="true" t="shared" si="16" ref="H158:H175">F158-D158</f>
        <v>0</v>
      </c>
      <c r="I158" s="1" t="e">
        <f aca="true" t="shared" si="17" ref="I158:I175">F158/D158*100</f>
        <v>#DIV/0!</v>
      </c>
      <c r="J158" s="2"/>
      <c r="L158" s="2"/>
    </row>
    <row r="159" spans="1:12" ht="15.75" hidden="1">
      <c r="A159" s="20" t="s">
        <v>321</v>
      </c>
      <c r="B159" s="52" t="s">
        <v>323</v>
      </c>
      <c r="C159" s="7" t="s">
        <v>492</v>
      </c>
      <c r="D159" s="6"/>
      <c r="E159" s="1">
        <v>0.3</v>
      </c>
      <c r="F159" s="1"/>
      <c r="G159" s="5">
        <f>F159-L157</f>
        <v>0</v>
      </c>
      <c r="H159" s="4">
        <f t="shared" si="16"/>
        <v>0</v>
      </c>
      <c r="I159" s="1" t="e">
        <f t="shared" si="17"/>
        <v>#DIV/0!</v>
      </c>
      <c r="J159" s="2"/>
      <c r="L159" s="2"/>
    </row>
    <row r="160" spans="1:12" ht="15.75" hidden="1">
      <c r="A160" s="20" t="s">
        <v>321</v>
      </c>
      <c r="B160" s="52" t="s">
        <v>323</v>
      </c>
      <c r="C160" s="7" t="s">
        <v>453</v>
      </c>
      <c r="D160" s="13">
        <v>0</v>
      </c>
      <c r="E160" s="1">
        <v>2.5</v>
      </c>
      <c r="F160" s="1">
        <v>0</v>
      </c>
      <c r="G160" s="5">
        <f>F160-L159</f>
        <v>0</v>
      </c>
      <c r="H160" s="4">
        <f t="shared" si="16"/>
        <v>0</v>
      </c>
      <c r="I160" s="1" t="e">
        <f t="shared" si="17"/>
        <v>#DIV/0!</v>
      </c>
      <c r="J160" s="2"/>
      <c r="L160" s="2"/>
    </row>
    <row r="161" spans="1:12" ht="31.5" hidden="1">
      <c r="A161" s="20" t="s">
        <v>321</v>
      </c>
      <c r="B161" s="52" t="s">
        <v>323</v>
      </c>
      <c r="C161" s="7" t="s">
        <v>486</v>
      </c>
      <c r="D161" s="6"/>
      <c r="E161" s="1">
        <v>50</v>
      </c>
      <c r="F161" s="1">
        <v>0</v>
      </c>
      <c r="G161" s="5">
        <f>F161-L160</f>
        <v>0</v>
      </c>
      <c r="H161" s="4">
        <f t="shared" si="16"/>
        <v>0</v>
      </c>
      <c r="I161" s="1" t="e">
        <f t="shared" si="17"/>
        <v>#DIV/0!</v>
      </c>
      <c r="J161" s="2"/>
      <c r="L161" s="2"/>
    </row>
    <row r="162" spans="1:12" ht="15" customHeight="1" hidden="1">
      <c r="A162" s="20" t="s">
        <v>321</v>
      </c>
      <c r="B162" s="52" t="s">
        <v>322</v>
      </c>
      <c r="C162" s="7" t="s">
        <v>357</v>
      </c>
      <c r="D162" s="6"/>
      <c r="E162" s="1"/>
      <c r="F162" s="1">
        <v>0</v>
      </c>
      <c r="G162" s="5"/>
      <c r="H162" s="4">
        <f t="shared" si="16"/>
        <v>0</v>
      </c>
      <c r="I162" s="1" t="e">
        <f t="shared" si="17"/>
        <v>#DIV/0!</v>
      </c>
      <c r="J162" s="2"/>
      <c r="L162" s="2"/>
    </row>
    <row r="163" spans="1:12" ht="47.25">
      <c r="A163" s="20"/>
      <c r="B163" s="52" t="s">
        <v>109</v>
      </c>
      <c r="C163" s="7" t="s">
        <v>110</v>
      </c>
      <c r="D163" s="6">
        <v>317.1</v>
      </c>
      <c r="E163" s="1"/>
      <c r="F163" s="1">
        <v>0</v>
      </c>
      <c r="G163" s="5"/>
      <c r="H163" s="4">
        <f>F163-D163</f>
        <v>-317.1</v>
      </c>
      <c r="I163" s="1">
        <f>F163/D163*100</f>
        <v>0</v>
      </c>
      <c r="J163" s="2"/>
      <c r="L163" s="2"/>
    </row>
    <row r="164" spans="1:12" ht="61.5" customHeight="1">
      <c r="A164" s="20" t="s">
        <v>324</v>
      </c>
      <c r="B164" s="52" t="s">
        <v>469</v>
      </c>
      <c r="C164" s="7" t="s">
        <v>31</v>
      </c>
      <c r="D164" s="6">
        <v>92</v>
      </c>
      <c r="E164" s="1"/>
      <c r="F164" s="1">
        <v>31.33853</v>
      </c>
      <c r="G164" s="5"/>
      <c r="H164" s="4">
        <f t="shared" si="16"/>
        <v>-60.66147</v>
      </c>
      <c r="I164" s="1">
        <f t="shared" si="17"/>
        <v>34.06361956521739</v>
      </c>
      <c r="J164" s="2"/>
      <c r="L164" s="2"/>
    </row>
    <row r="165" spans="1:12" ht="63">
      <c r="A165" s="20" t="s">
        <v>324</v>
      </c>
      <c r="B165" s="52" t="s">
        <v>469</v>
      </c>
      <c r="C165" s="7" t="s">
        <v>73</v>
      </c>
      <c r="D165" s="6">
        <v>15</v>
      </c>
      <c r="E165" s="1"/>
      <c r="F165" s="1">
        <v>7.5</v>
      </c>
      <c r="G165" s="5"/>
      <c r="H165" s="4">
        <f t="shared" si="16"/>
        <v>-7.5</v>
      </c>
      <c r="I165" s="1">
        <f t="shared" si="17"/>
        <v>50</v>
      </c>
      <c r="J165" s="2"/>
      <c r="L165" s="2"/>
    </row>
    <row r="166" spans="1:12" ht="63">
      <c r="A166" s="20"/>
      <c r="B166" s="52" t="s">
        <v>469</v>
      </c>
      <c r="C166" s="7" t="s">
        <v>74</v>
      </c>
      <c r="D166" s="6">
        <v>70</v>
      </c>
      <c r="E166" s="1"/>
      <c r="F166" s="1">
        <v>19.5104</v>
      </c>
      <c r="G166" s="5"/>
      <c r="H166" s="4">
        <f t="shared" si="16"/>
        <v>-50.489599999999996</v>
      </c>
      <c r="I166" s="1">
        <f t="shared" si="17"/>
        <v>27.872000000000003</v>
      </c>
      <c r="J166" s="2"/>
      <c r="L166" s="2"/>
    </row>
    <row r="167" spans="1:12" ht="78.75">
      <c r="A167" s="20"/>
      <c r="B167" s="52" t="s">
        <v>469</v>
      </c>
      <c r="C167" s="7" t="s">
        <v>267</v>
      </c>
      <c r="D167" s="6">
        <v>15</v>
      </c>
      <c r="E167" s="1"/>
      <c r="F167" s="1">
        <v>5.49704</v>
      </c>
      <c r="G167" s="5"/>
      <c r="H167" s="4">
        <f t="shared" si="16"/>
        <v>-9.50296</v>
      </c>
      <c r="I167" s="1">
        <f t="shared" si="17"/>
        <v>36.64693333333334</v>
      </c>
      <c r="J167" s="2"/>
      <c r="L167" s="2"/>
    </row>
    <row r="168" spans="1:12" ht="63">
      <c r="A168" s="20"/>
      <c r="B168" s="52" t="s">
        <v>469</v>
      </c>
      <c r="C168" s="7" t="s">
        <v>268</v>
      </c>
      <c r="D168" s="6">
        <v>25</v>
      </c>
      <c r="E168" s="1"/>
      <c r="F168" s="1">
        <v>13.2</v>
      </c>
      <c r="G168" s="5"/>
      <c r="H168" s="4">
        <f t="shared" si="16"/>
        <v>-11.8</v>
      </c>
      <c r="I168" s="1">
        <f t="shared" si="17"/>
        <v>52.800000000000004</v>
      </c>
      <c r="J168" s="2"/>
      <c r="L168" s="2"/>
    </row>
    <row r="169" spans="1:12" ht="78.75">
      <c r="A169" s="20"/>
      <c r="B169" s="52" t="s">
        <v>469</v>
      </c>
      <c r="C169" s="7" t="s">
        <v>269</v>
      </c>
      <c r="D169" s="6">
        <v>15</v>
      </c>
      <c r="E169" s="1"/>
      <c r="F169" s="1">
        <v>0.57195</v>
      </c>
      <c r="G169" s="5"/>
      <c r="H169" s="4">
        <f t="shared" si="16"/>
        <v>-14.42805</v>
      </c>
      <c r="I169" s="1">
        <f t="shared" si="17"/>
        <v>3.8129999999999997</v>
      </c>
      <c r="J169" s="2"/>
      <c r="L169" s="2"/>
    </row>
    <row r="170" spans="1:12" ht="78.75">
      <c r="A170" s="20"/>
      <c r="B170" s="52" t="s">
        <v>469</v>
      </c>
      <c r="C170" s="7" t="s">
        <v>108</v>
      </c>
      <c r="D170" s="6">
        <v>10</v>
      </c>
      <c r="E170" s="1"/>
      <c r="F170" s="1">
        <v>0</v>
      </c>
      <c r="G170" s="5"/>
      <c r="H170" s="4">
        <f>F170-D170</f>
        <v>-10</v>
      </c>
      <c r="I170" s="1">
        <f>F170/D170*100</f>
        <v>0</v>
      </c>
      <c r="J170" s="2"/>
      <c r="L170" s="2"/>
    </row>
    <row r="171" spans="1:12" ht="14.25" customHeight="1">
      <c r="A171" s="20" t="s">
        <v>324</v>
      </c>
      <c r="B171" s="52" t="s">
        <v>323</v>
      </c>
      <c r="C171" s="7" t="s">
        <v>32</v>
      </c>
      <c r="D171" s="6">
        <v>89.6</v>
      </c>
      <c r="E171" s="1"/>
      <c r="F171" s="1">
        <v>50.85621</v>
      </c>
      <c r="G171" s="5"/>
      <c r="H171" s="4">
        <f t="shared" si="16"/>
        <v>-38.74379</v>
      </c>
      <c r="I171" s="1">
        <f t="shared" si="17"/>
        <v>56.759162946428575</v>
      </c>
      <c r="J171" s="2"/>
      <c r="L171" s="2"/>
    </row>
    <row r="172" spans="1:12" ht="59.25" customHeight="1" hidden="1">
      <c r="A172" s="20"/>
      <c r="B172" s="52" t="s">
        <v>469</v>
      </c>
      <c r="C172" s="7" t="s">
        <v>506</v>
      </c>
      <c r="D172" s="6"/>
      <c r="E172" s="1"/>
      <c r="F172" s="1">
        <v>0</v>
      </c>
      <c r="G172" s="5"/>
      <c r="H172" s="4">
        <f>F172-D172</f>
        <v>0</v>
      </c>
      <c r="I172" s="1" t="e">
        <f>F172/D172*100</f>
        <v>#DIV/0!</v>
      </c>
      <c r="J172" s="2"/>
      <c r="L172" s="2"/>
    </row>
    <row r="173" spans="1:12" ht="15.75">
      <c r="A173" s="20"/>
      <c r="B173" s="89"/>
      <c r="C173" s="90" t="s">
        <v>415</v>
      </c>
      <c r="D173" s="91">
        <f>D11+D20+D21+D37+D109+D115+D122+D127+D133+D136+D142+D148+D151</f>
        <v>105558.32479000001</v>
      </c>
      <c r="E173" s="91">
        <f>E11+E20+E21+E37+E109+E115+E122+E127+E133+E136+E142+E148+E151</f>
        <v>36216.49999999999</v>
      </c>
      <c r="F173" s="91">
        <f>F11+F20+F21+F37+F109+F115+F122+F127+F133+F136+F142+F148+F151</f>
        <v>53807.13556</v>
      </c>
      <c r="G173" s="91" t="e">
        <f>G11+G21+G35+G37+G109+G115+G122+G127+G132+G134+G136+G140+G144+G149+G150+G152+G153+G155+G154+G156+G157+G159+G160+G161</f>
        <v>#REF!</v>
      </c>
      <c r="H173" s="92">
        <f t="shared" si="16"/>
        <v>-51751.18923000001</v>
      </c>
      <c r="I173" s="91">
        <f t="shared" si="17"/>
        <v>50.97384376556284</v>
      </c>
      <c r="J173" s="2"/>
      <c r="L173" s="41"/>
    </row>
    <row r="174" spans="1:12" ht="18.75" customHeight="1">
      <c r="A174" s="20" t="s">
        <v>324</v>
      </c>
      <c r="B174" s="52" t="s">
        <v>325</v>
      </c>
      <c r="C174" s="7" t="s">
        <v>416</v>
      </c>
      <c r="D174" s="1">
        <v>52732.8</v>
      </c>
      <c r="E174" s="1">
        <v>10216.7</v>
      </c>
      <c r="F174" s="4">
        <v>25825.64805</v>
      </c>
      <c r="G174" s="5">
        <f>F174-L173</f>
        <v>25825.64805</v>
      </c>
      <c r="H174" s="4">
        <f t="shared" si="16"/>
        <v>-26907.151950000003</v>
      </c>
      <c r="I174" s="1">
        <f t="shared" si="17"/>
        <v>48.974543453031124</v>
      </c>
      <c r="J174" s="2"/>
      <c r="L174" s="2"/>
    </row>
    <row r="175" spans="1:12" ht="15.75">
      <c r="A175" s="20"/>
      <c r="B175" s="93"/>
      <c r="C175" s="90" t="s">
        <v>279</v>
      </c>
      <c r="D175" s="91">
        <f>SUM(D173:D174)</f>
        <v>158291.12479000003</v>
      </c>
      <c r="E175" s="91">
        <f>SUM(E173:E174)</f>
        <v>46433.2</v>
      </c>
      <c r="F175" s="91">
        <f>SUM(F173:F174)</f>
        <v>79632.78361</v>
      </c>
      <c r="G175" s="91" t="e">
        <f>G173+G174</f>
        <v>#REF!</v>
      </c>
      <c r="H175" s="92">
        <f t="shared" si="16"/>
        <v>-78658.34118000003</v>
      </c>
      <c r="I175" s="91">
        <f t="shared" si="17"/>
        <v>50.30780071570429</v>
      </c>
      <c r="J175" s="62"/>
      <c r="L175" s="33"/>
    </row>
    <row r="176" spans="1:12" ht="15.75">
      <c r="A176" s="178"/>
      <c r="B176" s="178"/>
      <c r="C176" s="178"/>
      <c r="D176" s="178"/>
      <c r="E176" s="178"/>
      <c r="F176" s="178"/>
      <c r="G176" s="178"/>
      <c r="H176" s="178"/>
      <c r="I176" s="179"/>
      <c r="J176" s="62"/>
      <c r="L176" s="33"/>
    </row>
    <row r="177" spans="1:12" ht="15.75">
      <c r="A177" s="16"/>
      <c r="B177" s="118"/>
      <c r="C177" s="119" t="s">
        <v>484</v>
      </c>
      <c r="D177" s="110">
        <f>D178+D179+D185+D187+D197+D201+D203+D206+D210+D214+D216+D219+D222</f>
        <v>11462.73509</v>
      </c>
      <c r="E177" s="110">
        <f>E178+E179+E185+E187+E197+E201+E203+E206+E210+E214+E216+E219+E222</f>
        <v>116</v>
      </c>
      <c r="F177" s="110">
        <v>2535.1</v>
      </c>
      <c r="G177" s="120"/>
      <c r="H177" s="111">
        <f aca="true" t="shared" si="18" ref="H177:H247">F177-D177</f>
        <v>-8927.63509</v>
      </c>
      <c r="I177" s="112">
        <f aca="true" t="shared" si="19" ref="I177:I247">F177/D177*100</f>
        <v>22.11601315127313</v>
      </c>
      <c r="J177" s="62"/>
      <c r="L177" s="33"/>
    </row>
    <row r="178" spans="1:12" ht="30.75" customHeight="1">
      <c r="A178" s="64"/>
      <c r="B178" s="121">
        <v>10116</v>
      </c>
      <c r="C178" s="122" t="s">
        <v>283</v>
      </c>
      <c r="D178" s="99">
        <v>51.61</v>
      </c>
      <c r="E178" s="99"/>
      <c r="F178" s="99">
        <v>36.61</v>
      </c>
      <c r="G178" s="105"/>
      <c r="H178" s="70">
        <f t="shared" si="18"/>
        <v>-15</v>
      </c>
      <c r="I178" s="13">
        <f t="shared" si="19"/>
        <v>70.93586514241426</v>
      </c>
      <c r="J178" s="62"/>
      <c r="L178" s="33"/>
    </row>
    <row r="179" spans="1:12" ht="34.5" customHeight="1">
      <c r="A179" s="31"/>
      <c r="B179" s="100" t="s">
        <v>290</v>
      </c>
      <c r="C179" s="101" t="s">
        <v>457</v>
      </c>
      <c r="D179" s="102">
        <f>D180+D182+D184+D181+D183</f>
        <v>1101.138</v>
      </c>
      <c r="E179" s="102">
        <f>E180+E182+E184+E181+E183</f>
        <v>0</v>
      </c>
      <c r="F179" s="102">
        <f>F180+F182+F184+F181+F183</f>
        <v>139.996</v>
      </c>
      <c r="G179" s="103"/>
      <c r="H179" s="103">
        <f t="shared" si="18"/>
        <v>-961.1419999999999</v>
      </c>
      <c r="I179" s="104">
        <f t="shared" si="19"/>
        <v>12.71375613229223</v>
      </c>
      <c r="J179" s="62"/>
      <c r="L179" s="33"/>
    </row>
    <row r="180" spans="1:12" ht="31.5">
      <c r="A180" s="31"/>
      <c r="B180" s="94" t="s">
        <v>349</v>
      </c>
      <c r="C180" s="23" t="s">
        <v>271</v>
      </c>
      <c r="D180" s="95">
        <v>5</v>
      </c>
      <c r="E180" s="95"/>
      <c r="F180" s="95">
        <v>4.997</v>
      </c>
      <c r="G180" s="96"/>
      <c r="H180" s="96">
        <f t="shared" si="18"/>
        <v>-0.0030000000000001137</v>
      </c>
      <c r="I180" s="123">
        <f t="shared" si="19"/>
        <v>99.94</v>
      </c>
      <c r="J180" s="62"/>
      <c r="L180" s="33"/>
    </row>
    <row r="181" spans="1:12" ht="78.75">
      <c r="A181" s="31"/>
      <c r="B181" s="147" t="s">
        <v>349</v>
      </c>
      <c r="C181" s="124" t="s">
        <v>111</v>
      </c>
      <c r="D181" s="148">
        <v>311.802</v>
      </c>
      <c r="E181" s="148"/>
      <c r="F181" s="148">
        <v>0</v>
      </c>
      <c r="G181" s="125"/>
      <c r="H181" s="125">
        <f>F181-D181</f>
        <v>-311.802</v>
      </c>
      <c r="I181" s="126">
        <f>F181/D181*100</f>
        <v>0</v>
      </c>
      <c r="J181" s="62"/>
      <c r="L181" s="33"/>
    </row>
    <row r="182" spans="1:12" ht="31.5">
      <c r="A182" s="31"/>
      <c r="B182" s="94" t="s">
        <v>351</v>
      </c>
      <c r="C182" s="23" t="s">
        <v>272</v>
      </c>
      <c r="D182" s="95">
        <v>211</v>
      </c>
      <c r="E182" s="95"/>
      <c r="F182" s="95">
        <v>85</v>
      </c>
      <c r="G182" s="96"/>
      <c r="H182" s="97">
        <f t="shared" si="18"/>
        <v>-126</v>
      </c>
      <c r="I182" s="98">
        <f t="shared" si="19"/>
        <v>40.28436018957346</v>
      </c>
      <c r="J182" s="62"/>
      <c r="L182" s="33"/>
    </row>
    <row r="183" spans="1:12" ht="78.75">
      <c r="A183" s="31"/>
      <c r="B183" s="147" t="s">
        <v>351</v>
      </c>
      <c r="C183" s="124" t="s">
        <v>111</v>
      </c>
      <c r="D183" s="148">
        <v>570.743</v>
      </c>
      <c r="E183" s="148"/>
      <c r="F183" s="148">
        <v>47.406</v>
      </c>
      <c r="G183" s="125"/>
      <c r="H183" s="125">
        <f>F183-D183</f>
        <v>-523.3370000000001</v>
      </c>
      <c r="I183" s="126">
        <f>F183/D183*100</f>
        <v>8.306015141666213</v>
      </c>
      <c r="J183" s="62"/>
      <c r="L183" s="33"/>
    </row>
    <row r="184" spans="1:12" ht="47.25">
      <c r="A184" s="31"/>
      <c r="B184" s="94" t="s">
        <v>370</v>
      </c>
      <c r="C184" s="21" t="s">
        <v>273</v>
      </c>
      <c r="D184" s="95">
        <v>2.593</v>
      </c>
      <c r="E184" s="95"/>
      <c r="F184" s="95">
        <v>2.593</v>
      </c>
      <c r="G184" s="96"/>
      <c r="H184" s="97">
        <f t="shared" si="18"/>
        <v>0</v>
      </c>
      <c r="I184" s="98">
        <f t="shared" si="19"/>
        <v>100</v>
      </c>
      <c r="J184" s="62"/>
      <c r="L184" s="33"/>
    </row>
    <row r="185" spans="1:12" ht="15.75">
      <c r="A185" s="31"/>
      <c r="B185" s="100" t="s">
        <v>112</v>
      </c>
      <c r="C185" s="72" t="s">
        <v>270</v>
      </c>
      <c r="D185" s="102">
        <f>D186</f>
        <v>360.539</v>
      </c>
      <c r="E185" s="102">
        <f>E186</f>
        <v>0</v>
      </c>
      <c r="F185" s="102">
        <f>F186</f>
        <v>106.9</v>
      </c>
      <c r="G185" s="103"/>
      <c r="H185" s="103">
        <f>F185-D185</f>
        <v>-253.63899999999998</v>
      </c>
      <c r="I185" s="104">
        <f>F185/D185*100</f>
        <v>29.650051728107087</v>
      </c>
      <c r="J185" s="62"/>
      <c r="L185" s="33"/>
    </row>
    <row r="186" spans="1:12" ht="78.75">
      <c r="A186" s="31"/>
      <c r="B186" s="147" t="s">
        <v>304</v>
      </c>
      <c r="C186" s="124" t="s">
        <v>111</v>
      </c>
      <c r="D186" s="148">
        <v>360.539</v>
      </c>
      <c r="E186" s="148"/>
      <c r="F186" s="148">
        <v>106.9</v>
      </c>
      <c r="G186" s="125"/>
      <c r="H186" s="125">
        <f>F186-D186</f>
        <v>-253.63899999999998</v>
      </c>
      <c r="I186" s="126">
        <f>F186/D186*100</f>
        <v>29.650051728107087</v>
      </c>
      <c r="J186" s="62"/>
      <c r="L186" s="33"/>
    </row>
    <row r="187" spans="1:12" ht="15.75">
      <c r="A187" s="31"/>
      <c r="B187" s="71" t="s">
        <v>309</v>
      </c>
      <c r="C187" s="72" t="s">
        <v>275</v>
      </c>
      <c r="D187" s="99">
        <f>D188+D189+D190+D191+D192+D193+D194+D195+D196</f>
        <v>4235.961499999999</v>
      </c>
      <c r="E187" s="99">
        <f>E188+E189+E190+E191+E192+E193+E194+E195+E196</f>
        <v>0</v>
      </c>
      <c r="F187" s="99">
        <f>F188+F189+F190+F191+F192+F193+F194+F195+F196</f>
        <v>1026.3164</v>
      </c>
      <c r="G187" s="70"/>
      <c r="H187" s="103">
        <f t="shared" si="18"/>
        <v>-3209.6450999999997</v>
      </c>
      <c r="I187" s="104">
        <f t="shared" si="19"/>
        <v>24.228652691956714</v>
      </c>
      <c r="J187" s="62"/>
      <c r="L187" s="33"/>
    </row>
    <row r="188" spans="1:12" ht="63">
      <c r="A188" s="31"/>
      <c r="B188" s="52" t="s">
        <v>311</v>
      </c>
      <c r="C188" s="7" t="s">
        <v>76</v>
      </c>
      <c r="D188" s="66">
        <v>380.2541</v>
      </c>
      <c r="E188" s="15"/>
      <c r="F188" s="4">
        <v>122.35168</v>
      </c>
      <c r="G188" s="5"/>
      <c r="H188" s="97">
        <f t="shared" si="18"/>
        <v>-257.90242</v>
      </c>
      <c r="I188" s="98">
        <f t="shared" si="19"/>
        <v>32.17629474606586</v>
      </c>
      <c r="J188" s="62"/>
      <c r="L188" s="33"/>
    </row>
    <row r="189" spans="1:12" ht="78.75">
      <c r="A189" s="31"/>
      <c r="B189" s="87" t="s">
        <v>311</v>
      </c>
      <c r="C189" s="7" t="s">
        <v>75</v>
      </c>
      <c r="D189" s="106">
        <v>75</v>
      </c>
      <c r="E189" s="15"/>
      <c r="F189" s="5">
        <v>0</v>
      </c>
      <c r="G189" s="5"/>
      <c r="H189" s="96">
        <f t="shared" si="18"/>
        <v>-75</v>
      </c>
      <c r="I189" s="123">
        <f t="shared" si="19"/>
        <v>0</v>
      </c>
      <c r="J189" s="62"/>
      <c r="L189" s="33"/>
    </row>
    <row r="190" spans="1:12" ht="78.75">
      <c r="A190" s="31"/>
      <c r="B190" s="115" t="s">
        <v>311</v>
      </c>
      <c r="C190" s="124" t="s">
        <v>111</v>
      </c>
      <c r="D190" s="149">
        <v>2178.165</v>
      </c>
      <c r="E190" s="150"/>
      <c r="F190" s="114">
        <v>401.64917</v>
      </c>
      <c r="G190" s="114"/>
      <c r="H190" s="125">
        <f>F190-D190</f>
        <v>-1776.5158299999998</v>
      </c>
      <c r="I190" s="126">
        <f>F190/D190*100</f>
        <v>18.439795424129947</v>
      </c>
      <c r="J190" s="62"/>
      <c r="L190" s="33"/>
    </row>
    <row r="191" spans="1:12" ht="47.25">
      <c r="A191" s="31"/>
      <c r="B191" s="52" t="s">
        <v>47</v>
      </c>
      <c r="C191" s="59" t="s">
        <v>98</v>
      </c>
      <c r="D191" s="66">
        <v>55</v>
      </c>
      <c r="E191" s="15"/>
      <c r="F191" s="4">
        <v>0</v>
      </c>
      <c r="G191" s="5"/>
      <c r="H191" s="97">
        <f t="shared" si="18"/>
        <v>-55</v>
      </c>
      <c r="I191" s="98">
        <f t="shared" si="19"/>
        <v>0</v>
      </c>
      <c r="J191" s="62"/>
      <c r="L191" s="33"/>
    </row>
    <row r="192" spans="1:12" ht="78.75">
      <c r="A192" s="31"/>
      <c r="B192" s="115" t="s">
        <v>47</v>
      </c>
      <c r="C192" s="124" t="s">
        <v>111</v>
      </c>
      <c r="D192" s="149">
        <v>990.707</v>
      </c>
      <c r="E192" s="150"/>
      <c r="F192" s="114">
        <v>283.325</v>
      </c>
      <c r="G192" s="114"/>
      <c r="H192" s="125">
        <f>F192-D192</f>
        <v>-707.3820000000001</v>
      </c>
      <c r="I192" s="126">
        <f>F192/D192*100</f>
        <v>28.598263664231705</v>
      </c>
      <c r="J192" s="62"/>
      <c r="L192" s="33"/>
    </row>
    <row r="193" spans="1:12" ht="78.75">
      <c r="A193" s="31"/>
      <c r="B193" s="52" t="s">
        <v>505</v>
      </c>
      <c r="C193" s="59" t="s">
        <v>77</v>
      </c>
      <c r="D193" s="14">
        <v>237.9914</v>
      </c>
      <c r="E193" s="15"/>
      <c r="F193" s="4">
        <v>177.9914</v>
      </c>
      <c r="G193" s="5"/>
      <c r="H193" s="97">
        <f t="shared" si="18"/>
        <v>-60</v>
      </c>
      <c r="I193" s="98">
        <f t="shared" si="19"/>
        <v>74.78900498085224</v>
      </c>
      <c r="J193" s="62"/>
      <c r="L193" s="33"/>
    </row>
    <row r="194" spans="1:12" ht="47.25">
      <c r="A194" s="31"/>
      <c r="B194" s="52" t="s">
        <v>313</v>
      </c>
      <c r="C194" s="7" t="s">
        <v>78</v>
      </c>
      <c r="D194" s="14">
        <v>51</v>
      </c>
      <c r="E194" s="15"/>
      <c r="F194" s="4">
        <v>40.99915</v>
      </c>
      <c r="G194" s="5"/>
      <c r="H194" s="97">
        <f t="shared" si="18"/>
        <v>-10.00085</v>
      </c>
      <c r="I194" s="98">
        <f t="shared" si="19"/>
        <v>80.39049019607843</v>
      </c>
      <c r="J194" s="62"/>
      <c r="L194" s="33"/>
    </row>
    <row r="195" spans="1:12" ht="78.75">
      <c r="A195" s="31"/>
      <c r="B195" s="115" t="s">
        <v>313</v>
      </c>
      <c r="C195" s="124" t="s">
        <v>111</v>
      </c>
      <c r="D195" s="149">
        <v>217.844</v>
      </c>
      <c r="E195" s="150"/>
      <c r="F195" s="114">
        <v>0</v>
      </c>
      <c r="G195" s="114"/>
      <c r="H195" s="125">
        <f>F195-D195</f>
        <v>-217.844</v>
      </c>
      <c r="I195" s="126">
        <f>F195/D195*100</f>
        <v>0</v>
      </c>
      <c r="J195" s="62"/>
      <c r="L195" s="33"/>
    </row>
    <row r="196" spans="1:12" ht="94.5">
      <c r="A196" s="31"/>
      <c r="B196" s="52" t="s">
        <v>517</v>
      </c>
      <c r="C196" s="7" t="s">
        <v>79</v>
      </c>
      <c r="D196" s="14">
        <v>50</v>
      </c>
      <c r="E196" s="15"/>
      <c r="F196" s="4">
        <v>0</v>
      </c>
      <c r="G196" s="5"/>
      <c r="H196" s="97">
        <f t="shared" si="18"/>
        <v>-50</v>
      </c>
      <c r="I196" s="98">
        <f t="shared" si="19"/>
        <v>0</v>
      </c>
      <c r="J196" s="62"/>
      <c r="L196" s="33"/>
    </row>
    <row r="197" spans="1:12" ht="31.5" customHeight="1">
      <c r="A197" s="25" t="s">
        <v>320</v>
      </c>
      <c r="B197" s="82" t="s">
        <v>327</v>
      </c>
      <c r="C197" s="86" t="s">
        <v>274</v>
      </c>
      <c r="D197" s="99">
        <f>D198+D199+D200</f>
        <v>98</v>
      </c>
      <c r="E197" s="99">
        <f>E198+E199+E200</f>
        <v>0</v>
      </c>
      <c r="F197" s="99">
        <f>F198+F199+F200</f>
        <v>82.98</v>
      </c>
      <c r="G197" s="70" t="e">
        <f>F197-#REF!</f>
        <v>#REF!</v>
      </c>
      <c r="H197" s="103">
        <f t="shared" si="18"/>
        <v>-15.019999999999996</v>
      </c>
      <c r="I197" s="104">
        <f t="shared" si="19"/>
        <v>84.6734693877551</v>
      </c>
      <c r="J197" s="62"/>
      <c r="L197" s="33"/>
    </row>
    <row r="198" spans="1:12" ht="33" customHeight="1">
      <c r="A198" s="20" t="s">
        <v>336</v>
      </c>
      <c r="B198" s="52" t="s">
        <v>446</v>
      </c>
      <c r="C198" s="28" t="s">
        <v>277</v>
      </c>
      <c r="D198" s="14">
        <v>10</v>
      </c>
      <c r="E198" s="15"/>
      <c r="F198" s="4">
        <v>10</v>
      </c>
      <c r="G198" s="5"/>
      <c r="H198" s="97">
        <f t="shared" si="18"/>
        <v>0</v>
      </c>
      <c r="I198" s="98">
        <f t="shared" si="19"/>
        <v>100</v>
      </c>
      <c r="J198" s="62"/>
      <c r="L198" s="33"/>
    </row>
    <row r="199" spans="1:12" ht="31.5">
      <c r="A199" s="20" t="s">
        <v>352</v>
      </c>
      <c r="B199" s="52" t="s">
        <v>447</v>
      </c>
      <c r="C199" s="28" t="s">
        <v>277</v>
      </c>
      <c r="D199" s="14">
        <v>25</v>
      </c>
      <c r="E199" s="15"/>
      <c r="F199" s="4">
        <v>9.98</v>
      </c>
      <c r="G199" s="5"/>
      <c r="H199" s="97">
        <f t="shared" si="18"/>
        <v>-15.02</v>
      </c>
      <c r="I199" s="98">
        <f t="shared" si="19"/>
        <v>39.92</v>
      </c>
      <c r="J199" s="62"/>
      <c r="L199" s="33"/>
    </row>
    <row r="200" spans="1:12" ht="47.25">
      <c r="A200" s="20" t="s">
        <v>352</v>
      </c>
      <c r="B200" s="52" t="s">
        <v>420</v>
      </c>
      <c r="C200" s="28" t="s">
        <v>80</v>
      </c>
      <c r="D200" s="14">
        <v>63</v>
      </c>
      <c r="E200" s="15"/>
      <c r="F200" s="4">
        <v>63</v>
      </c>
      <c r="G200" s="5"/>
      <c r="H200" s="97">
        <f t="shared" si="18"/>
        <v>0</v>
      </c>
      <c r="I200" s="98">
        <f t="shared" si="19"/>
        <v>100</v>
      </c>
      <c r="J200" s="62"/>
      <c r="L200" s="33"/>
    </row>
    <row r="201" spans="1:12" ht="15.75">
      <c r="A201" s="20"/>
      <c r="B201" s="71" t="s">
        <v>316</v>
      </c>
      <c r="C201" s="77" t="s">
        <v>276</v>
      </c>
      <c r="D201" s="99">
        <f>D202</f>
        <v>205.35</v>
      </c>
      <c r="E201" s="99">
        <f>E202</f>
        <v>0</v>
      </c>
      <c r="F201" s="99">
        <f>F202</f>
        <v>205.4</v>
      </c>
      <c r="G201" s="70"/>
      <c r="H201" s="103">
        <f t="shared" si="18"/>
        <v>0.05000000000001137</v>
      </c>
      <c r="I201" s="104">
        <f t="shared" si="19"/>
        <v>100.02434867299732</v>
      </c>
      <c r="J201" s="62"/>
      <c r="L201" s="33"/>
    </row>
    <row r="202" spans="1:12" ht="31.5">
      <c r="A202" s="20"/>
      <c r="B202" s="87" t="s">
        <v>317</v>
      </c>
      <c r="C202" s="28" t="s">
        <v>277</v>
      </c>
      <c r="D202" s="106">
        <v>205.35</v>
      </c>
      <c r="E202" s="15"/>
      <c r="F202" s="5">
        <v>205.4</v>
      </c>
      <c r="G202" s="5"/>
      <c r="H202" s="97">
        <f t="shared" si="18"/>
        <v>0.05000000000001137</v>
      </c>
      <c r="I202" s="98">
        <f t="shared" si="19"/>
        <v>100.02434867299732</v>
      </c>
      <c r="J202" s="62"/>
      <c r="L202" s="33"/>
    </row>
    <row r="203" spans="1:12" ht="15.75">
      <c r="A203" s="20"/>
      <c r="B203" s="71" t="s">
        <v>417</v>
      </c>
      <c r="C203" s="77" t="s">
        <v>33</v>
      </c>
      <c r="D203" s="13">
        <f>D204+D205</f>
        <v>1506.81544</v>
      </c>
      <c r="E203" s="13">
        <f>E204+E205</f>
        <v>0</v>
      </c>
      <c r="F203" s="13">
        <f>F204+F205</f>
        <v>207.22212000000002</v>
      </c>
      <c r="G203" s="70">
        <f>F203-L198</f>
        <v>207.22212000000002</v>
      </c>
      <c r="H203" s="103">
        <f t="shared" si="18"/>
        <v>-1299.59332</v>
      </c>
      <c r="I203" s="104">
        <f t="shared" si="19"/>
        <v>13.752322580395116</v>
      </c>
      <c r="J203" s="62"/>
      <c r="L203" s="33"/>
    </row>
    <row r="204" spans="1:12" ht="63">
      <c r="A204" s="20"/>
      <c r="B204" s="87" t="s">
        <v>417</v>
      </c>
      <c r="C204" s="59" t="s">
        <v>81</v>
      </c>
      <c r="D204" s="6">
        <f>475.7+931.11544</f>
        <v>1406.81544</v>
      </c>
      <c r="E204" s="6"/>
      <c r="F204" s="5">
        <v>158.0232</v>
      </c>
      <c r="G204" s="5"/>
      <c r="H204" s="96">
        <f t="shared" si="18"/>
        <v>-1248.79224</v>
      </c>
      <c r="I204" s="123">
        <f t="shared" si="19"/>
        <v>11.23268877401573</v>
      </c>
      <c r="J204" s="62"/>
      <c r="L204" s="33"/>
    </row>
    <row r="205" spans="1:12" ht="47.25">
      <c r="A205" s="20"/>
      <c r="B205" s="87" t="s">
        <v>417</v>
      </c>
      <c r="C205" s="59" t="s">
        <v>82</v>
      </c>
      <c r="D205" s="6">
        <v>100</v>
      </c>
      <c r="E205" s="6"/>
      <c r="F205" s="5">
        <v>49.19892</v>
      </c>
      <c r="G205" s="5"/>
      <c r="H205" s="96">
        <f>F205-D205</f>
        <v>-50.80108</v>
      </c>
      <c r="I205" s="123">
        <f>F205/D205*100</f>
        <v>49.19892</v>
      </c>
      <c r="J205" s="62"/>
      <c r="L205" s="33"/>
    </row>
    <row r="206" spans="1:12" ht="47.25">
      <c r="A206" s="20"/>
      <c r="B206" s="71" t="s">
        <v>326</v>
      </c>
      <c r="C206" s="77" t="s">
        <v>83</v>
      </c>
      <c r="D206" s="13">
        <f>D207+D208+D209</f>
        <v>1742.2911</v>
      </c>
      <c r="E206" s="13">
        <f>E207+E208+E209</f>
        <v>106</v>
      </c>
      <c r="F206" s="13">
        <f>F207+F208+F209</f>
        <v>261.52647</v>
      </c>
      <c r="G206" s="70"/>
      <c r="H206" s="103">
        <f>F206-D206</f>
        <v>-1480.76463</v>
      </c>
      <c r="I206" s="104">
        <f>F206/D206*100</f>
        <v>15.010492219124579</v>
      </c>
      <c r="J206" s="62"/>
      <c r="L206" s="33"/>
    </row>
    <row r="207" spans="1:12" ht="47.25">
      <c r="A207" s="20"/>
      <c r="B207" s="115" t="s">
        <v>326</v>
      </c>
      <c r="C207" s="127" t="s">
        <v>84</v>
      </c>
      <c r="D207" s="117">
        <v>1136.1</v>
      </c>
      <c r="E207" s="117"/>
      <c r="F207" s="114">
        <v>185.12647</v>
      </c>
      <c r="G207" s="114"/>
      <c r="H207" s="125">
        <f>F207-D207</f>
        <v>-950.9735299999999</v>
      </c>
      <c r="I207" s="126">
        <f>F207/D207*100</f>
        <v>16.294909779068746</v>
      </c>
      <c r="J207" s="62"/>
      <c r="L207" s="33"/>
    </row>
    <row r="208" spans="1:12" ht="47.25">
      <c r="A208" s="20"/>
      <c r="B208" s="115" t="s">
        <v>326</v>
      </c>
      <c r="C208" s="127" t="s">
        <v>85</v>
      </c>
      <c r="D208" s="117">
        <v>505.3</v>
      </c>
      <c r="E208" s="117"/>
      <c r="F208" s="114">
        <v>0</v>
      </c>
      <c r="G208" s="114"/>
      <c r="H208" s="125">
        <f>F208-D208</f>
        <v>-505.3</v>
      </c>
      <c r="I208" s="126">
        <f>F208/D208*100</f>
        <v>0</v>
      </c>
      <c r="J208" s="62"/>
      <c r="L208" s="33"/>
    </row>
    <row r="209" spans="1:12" ht="63">
      <c r="A209" s="20"/>
      <c r="B209" s="87" t="s">
        <v>326</v>
      </c>
      <c r="C209" s="59" t="s">
        <v>34</v>
      </c>
      <c r="D209" s="6">
        <v>100.8911</v>
      </c>
      <c r="E209" s="6">
        <v>106</v>
      </c>
      <c r="F209" s="5">
        <v>76.4</v>
      </c>
      <c r="G209" s="5" t="e">
        <f>F209-#REF!</f>
        <v>#REF!</v>
      </c>
      <c r="H209" s="96">
        <f t="shared" si="18"/>
        <v>-24.49109999999999</v>
      </c>
      <c r="I209" s="123">
        <f t="shared" si="19"/>
        <v>75.72521263025183</v>
      </c>
      <c r="J209" s="62"/>
      <c r="L209" s="33"/>
    </row>
    <row r="210" spans="1:12" ht="31.5">
      <c r="A210" s="20"/>
      <c r="B210" s="71" t="s">
        <v>52</v>
      </c>
      <c r="C210" s="86" t="s">
        <v>53</v>
      </c>
      <c r="D210" s="13">
        <f>D211+D212+D213</f>
        <v>1153.0055</v>
      </c>
      <c r="E210" s="13">
        <f>E211+E212+E213</f>
        <v>0</v>
      </c>
      <c r="F210" s="13">
        <f>F211+F212+F213</f>
        <v>126.0013</v>
      </c>
      <c r="G210" s="70"/>
      <c r="H210" s="103">
        <f t="shared" si="18"/>
        <v>-1027.0042</v>
      </c>
      <c r="I210" s="104">
        <f t="shared" si="19"/>
        <v>10.928074497476379</v>
      </c>
      <c r="J210" s="62"/>
      <c r="L210" s="33"/>
    </row>
    <row r="211" spans="1:12" ht="78.75">
      <c r="A211" s="20"/>
      <c r="B211" s="52" t="s">
        <v>434</v>
      </c>
      <c r="C211" s="7" t="s">
        <v>86</v>
      </c>
      <c r="D211" s="1">
        <v>575</v>
      </c>
      <c r="E211" s="6"/>
      <c r="F211" s="4">
        <v>100</v>
      </c>
      <c r="G211" s="5"/>
      <c r="H211" s="97">
        <f t="shared" si="18"/>
        <v>-475</v>
      </c>
      <c r="I211" s="98">
        <f t="shared" si="19"/>
        <v>17.391304347826086</v>
      </c>
      <c r="J211" s="62"/>
      <c r="L211" s="33"/>
    </row>
    <row r="212" spans="1:12" ht="47.25">
      <c r="A212" s="20"/>
      <c r="B212" s="52" t="s">
        <v>434</v>
      </c>
      <c r="C212" s="84" t="s">
        <v>87</v>
      </c>
      <c r="D212" s="1">
        <v>552</v>
      </c>
      <c r="E212" s="6"/>
      <c r="F212" s="4">
        <v>0</v>
      </c>
      <c r="G212" s="5"/>
      <c r="H212" s="97">
        <f t="shared" si="18"/>
        <v>-552</v>
      </c>
      <c r="I212" s="98">
        <f t="shared" si="19"/>
        <v>0</v>
      </c>
      <c r="J212" s="62"/>
      <c r="L212" s="33"/>
    </row>
    <row r="213" spans="1:12" ht="47.25">
      <c r="A213" s="20"/>
      <c r="B213" s="52" t="s">
        <v>434</v>
      </c>
      <c r="C213" s="88" t="s">
        <v>96</v>
      </c>
      <c r="D213" s="1">
        <v>26.0055</v>
      </c>
      <c r="E213" s="6"/>
      <c r="F213" s="4">
        <v>26.0013</v>
      </c>
      <c r="G213" s="5"/>
      <c r="H213" s="97">
        <f t="shared" si="18"/>
        <v>-0.00420000000000087</v>
      </c>
      <c r="I213" s="98">
        <f t="shared" si="19"/>
        <v>99.9838495702832</v>
      </c>
      <c r="J213" s="62"/>
      <c r="L213" s="33"/>
    </row>
    <row r="214" spans="1:12" ht="31.5">
      <c r="A214" s="20"/>
      <c r="B214" s="82" t="s">
        <v>467</v>
      </c>
      <c r="C214" s="77" t="s">
        <v>99</v>
      </c>
      <c r="D214" s="13">
        <f>D215</f>
        <v>95</v>
      </c>
      <c r="E214" s="13">
        <f>E215</f>
        <v>0</v>
      </c>
      <c r="F214" s="13">
        <f>F215</f>
        <v>94.28</v>
      </c>
      <c r="G214" s="70"/>
      <c r="H214" s="103">
        <f t="shared" si="18"/>
        <v>-0.7199999999999989</v>
      </c>
      <c r="I214" s="104">
        <f t="shared" si="19"/>
        <v>99.2421052631579</v>
      </c>
      <c r="J214" s="62"/>
      <c r="L214" s="33"/>
    </row>
    <row r="215" spans="1:12" ht="94.5">
      <c r="A215" s="20"/>
      <c r="B215" s="107" t="s">
        <v>340</v>
      </c>
      <c r="C215" s="59" t="s">
        <v>88</v>
      </c>
      <c r="D215" s="6">
        <v>95</v>
      </c>
      <c r="E215" s="6"/>
      <c r="F215" s="6">
        <v>94.28</v>
      </c>
      <c r="G215" s="5"/>
      <c r="H215" s="96">
        <f t="shared" si="18"/>
        <v>-0.7199999999999989</v>
      </c>
      <c r="I215" s="123">
        <f t="shared" si="19"/>
        <v>99.2421052631579</v>
      </c>
      <c r="J215" s="62"/>
      <c r="L215" s="33"/>
    </row>
    <row r="216" spans="1:12" ht="15.75">
      <c r="A216" s="20"/>
      <c r="B216" s="82" t="s">
        <v>90</v>
      </c>
      <c r="C216" s="77" t="s">
        <v>91</v>
      </c>
      <c r="D216" s="13">
        <f>D217+D218</f>
        <v>300.55275</v>
      </c>
      <c r="E216" s="13">
        <f>E217+E218</f>
        <v>10</v>
      </c>
      <c r="F216" s="13">
        <f>F217+F218</f>
        <v>148.6608</v>
      </c>
      <c r="G216" s="70"/>
      <c r="H216" s="103">
        <f t="shared" si="18"/>
        <v>-151.89195</v>
      </c>
      <c r="I216" s="104">
        <f t="shared" si="19"/>
        <v>49.462465407486704</v>
      </c>
      <c r="J216" s="62"/>
      <c r="L216" s="33"/>
    </row>
    <row r="217" spans="1:12" ht="63">
      <c r="A217" s="20"/>
      <c r="B217" s="53" t="s">
        <v>437</v>
      </c>
      <c r="C217" s="7" t="s">
        <v>35</v>
      </c>
      <c r="D217" s="1">
        <v>225.55275</v>
      </c>
      <c r="E217" s="6">
        <v>10</v>
      </c>
      <c r="F217" s="1">
        <v>148.6608</v>
      </c>
      <c r="G217" s="5" t="e">
        <f>F217-#REF!</f>
        <v>#REF!</v>
      </c>
      <c r="H217" s="97">
        <f t="shared" si="18"/>
        <v>-76.89195000000001</v>
      </c>
      <c r="I217" s="98">
        <f t="shared" si="19"/>
        <v>65.90954887493058</v>
      </c>
      <c r="J217" s="62"/>
      <c r="L217" s="33"/>
    </row>
    <row r="218" spans="1:12" ht="63">
      <c r="A218" s="20"/>
      <c r="B218" s="53" t="s">
        <v>89</v>
      </c>
      <c r="C218" s="7" t="s">
        <v>35</v>
      </c>
      <c r="D218" s="1">
        <v>75</v>
      </c>
      <c r="E218" s="6"/>
      <c r="F218" s="1">
        <v>0</v>
      </c>
      <c r="G218" s="5"/>
      <c r="H218" s="97">
        <f>F218-D218</f>
        <v>-75</v>
      </c>
      <c r="I218" s="98">
        <f>F218/D218*100</f>
        <v>0</v>
      </c>
      <c r="J218" s="62"/>
      <c r="L218" s="33"/>
    </row>
    <row r="219" spans="1:12" ht="15.75">
      <c r="A219" s="20"/>
      <c r="B219" s="82" t="s">
        <v>489</v>
      </c>
      <c r="C219" s="77" t="s">
        <v>92</v>
      </c>
      <c r="D219" s="13">
        <f>D220+D221</f>
        <v>382.4718</v>
      </c>
      <c r="E219" s="13">
        <f>E220+E221</f>
        <v>0</v>
      </c>
      <c r="F219" s="13">
        <f>F220+F221</f>
        <v>99.18077000000001</v>
      </c>
      <c r="G219" s="70"/>
      <c r="H219" s="103">
        <f>F219-D219</f>
        <v>-283.29103</v>
      </c>
      <c r="I219" s="104">
        <f>F219/D219*100</f>
        <v>25.9315248862792</v>
      </c>
      <c r="J219" s="62"/>
      <c r="L219" s="33"/>
    </row>
    <row r="220" spans="1:12" ht="31.5">
      <c r="A220" s="20"/>
      <c r="B220" s="53" t="s">
        <v>489</v>
      </c>
      <c r="C220" s="7" t="s">
        <v>36</v>
      </c>
      <c r="D220" s="1">
        <v>299.68726</v>
      </c>
      <c r="E220" s="6"/>
      <c r="F220" s="1">
        <v>16.39623</v>
      </c>
      <c r="G220" s="5"/>
      <c r="H220" s="97">
        <f t="shared" si="18"/>
        <v>-283.29103</v>
      </c>
      <c r="I220" s="98">
        <f t="shared" si="19"/>
        <v>5.471113453404726</v>
      </c>
      <c r="J220" s="62"/>
      <c r="L220" s="33"/>
    </row>
    <row r="221" spans="1:12" ht="15.75">
      <c r="A221" s="20"/>
      <c r="B221" s="53" t="s">
        <v>489</v>
      </c>
      <c r="C221" s="7" t="s">
        <v>37</v>
      </c>
      <c r="D221" s="1">
        <v>82.78454</v>
      </c>
      <c r="E221" s="6"/>
      <c r="F221" s="1">
        <v>82.78454</v>
      </c>
      <c r="G221" s="5"/>
      <c r="H221" s="97">
        <f t="shared" si="18"/>
        <v>0</v>
      </c>
      <c r="I221" s="98">
        <f t="shared" si="19"/>
        <v>100</v>
      </c>
      <c r="J221" s="62"/>
      <c r="L221" s="33"/>
    </row>
    <row r="222" spans="1:12" ht="15.75">
      <c r="A222" s="20"/>
      <c r="B222" s="82" t="s">
        <v>468</v>
      </c>
      <c r="C222" s="77" t="s">
        <v>93</v>
      </c>
      <c r="D222" s="13">
        <f>D223+D226</f>
        <v>230</v>
      </c>
      <c r="E222" s="13">
        <f>E223+E226</f>
        <v>0</v>
      </c>
      <c r="F222" s="13">
        <f>F223+F226</f>
        <v>0</v>
      </c>
      <c r="G222" s="70"/>
      <c r="H222" s="103">
        <f t="shared" si="18"/>
        <v>-230</v>
      </c>
      <c r="I222" s="104">
        <f t="shared" si="19"/>
        <v>0</v>
      </c>
      <c r="J222" s="62"/>
      <c r="L222" s="33"/>
    </row>
    <row r="223" spans="1:12" ht="63">
      <c r="A223" s="20" t="s">
        <v>310</v>
      </c>
      <c r="B223" s="52" t="s">
        <v>469</v>
      </c>
      <c r="C223" s="3" t="s">
        <v>94</v>
      </c>
      <c r="D223" s="14">
        <v>230</v>
      </c>
      <c r="E223" s="15"/>
      <c r="F223" s="4">
        <v>0</v>
      </c>
      <c r="G223" s="5"/>
      <c r="H223" s="97">
        <f t="shared" si="18"/>
        <v>-230</v>
      </c>
      <c r="I223" s="98">
        <f t="shared" si="19"/>
        <v>0</v>
      </c>
      <c r="J223" s="62"/>
      <c r="L223" s="33"/>
    </row>
    <row r="224" spans="1:12" ht="63" hidden="1">
      <c r="A224" s="25"/>
      <c r="B224" s="53" t="s">
        <v>340</v>
      </c>
      <c r="C224" s="7" t="s">
        <v>38</v>
      </c>
      <c r="D224" s="1"/>
      <c r="E224" s="6"/>
      <c r="F224" s="1">
        <v>0</v>
      </c>
      <c r="G224" s="5"/>
      <c r="H224" s="97">
        <f t="shared" si="18"/>
        <v>0</v>
      </c>
      <c r="I224" s="98" t="e">
        <f t="shared" si="19"/>
        <v>#DIV/0!</v>
      </c>
      <c r="J224" s="2"/>
      <c r="L224" s="44"/>
    </row>
    <row r="225" spans="1:12" ht="36" customHeight="1" hidden="1">
      <c r="A225" s="25"/>
      <c r="B225" s="53"/>
      <c r="C225" s="51"/>
      <c r="D225" s="1">
        <v>0</v>
      </c>
      <c r="E225" s="6"/>
      <c r="F225" s="1">
        <v>0</v>
      </c>
      <c r="G225" s="5"/>
      <c r="H225" s="97">
        <f t="shared" si="18"/>
        <v>0</v>
      </c>
      <c r="I225" s="98" t="e">
        <f t="shared" si="19"/>
        <v>#DIV/0!</v>
      </c>
      <c r="J225" s="2"/>
      <c r="L225" s="44"/>
    </row>
    <row r="226" spans="1:12" ht="63" hidden="1">
      <c r="A226" s="25" t="s">
        <v>300</v>
      </c>
      <c r="B226" s="129" t="s">
        <v>95</v>
      </c>
      <c r="C226" s="116" t="s">
        <v>97</v>
      </c>
      <c r="D226" s="117">
        <v>0</v>
      </c>
      <c r="E226" s="117"/>
      <c r="F226" s="117">
        <v>0</v>
      </c>
      <c r="G226" s="114"/>
      <c r="H226" s="125">
        <f t="shared" si="18"/>
        <v>0</v>
      </c>
      <c r="I226" s="126" t="e">
        <f t="shared" si="19"/>
        <v>#DIV/0!</v>
      </c>
      <c r="J226" s="2"/>
      <c r="L226" s="44"/>
    </row>
    <row r="227" spans="1:12" ht="21.75" customHeight="1">
      <c r="A227" s="16"/>
      <c r="B227" s="108"/>
      <c r="C227" s="109" t="s">
        <v>483</v>
      </c>
      <c r="D227" s="110">
        <f>D229+D231+D237+D240</f>
        <v>3633.9840000000004</v>
      </c>
      <c r="E227" s="110">
        <f>E229+E231+E237+E240</f>
        <v>19</v>
      </c>
      <c r="F227" s="110">
        <f>F229+F231+F237+F240</f>
        <v>1804.8109999999997</v>
      </c>
      <c r="G227" s="110" t="e">
        <f>#REF!+#REF!+#REF!+#REF!+#REF!+#REF!+#REF!+#REF!</f>
        <v>#REF!</v>
      </c>
      <c r="H227" s="130">
        <f t="shared" si="18"/>
        <v>-1829.1730000000007</v>
      </c>
      <c r="I227" s="131">
        <f t="shared" si="19"/>
        <v>49.6648031471795</v>
      </c>
      <c r="J227" s="2"/>
      <c r="L227" s="44"/>
    </row>
    <row r="228" spans="1:12" ht="15.75" hidden="1">
      <c r="A228" s="31" t="s">
        <v>287</v>
      </c>
      <c r="B228" s="52" t="s">
        <v>288</v>
      </c>
      <c r="C228" s="17" t="s">
        <v>385</v>
      </c>
      <c r="D228" s="14"/>
      <c r="E228" s="14"/>
      <c r="F228" s="14"/>
      <c r="G228" s="14"/>
      <c r="H228" s="97">
        <f t="shared" si="18"/>
        <v>0</v>
      </c>
      <c r="I228" s="98" t="e">
        <f t="shared" si="19"/>
        <v>#DIV/0!</v>
      </c>
      <c r="J228" s="2"/>
      <c r="L228" s="44"/>
    </row>
    <row r="229" spans="1:12" ht="20.25" customHeight="1">
      <c r="A229" s="31" t="s">
        <v>287</v>
      </c>
      <c r="B229" s="71" t="s">
        <v>288</v>
      </c>
      <c r="C229" s="72" t="s">
        <v>39</v>
      </c>
      <c r="D229" s="99">
        <v>54.724</v>
      </c>
      <c r="E229" s="99"/>
      <c r="F229" s="99">
        <v>10.03583</v>
      </c>
      <c r="G229" s="99"/>
      <c r="H229" s="103">
        <f t="shared" si="18"/>
        <v>-44.68817</v>
      </c>
      <c r="I229" s="104">
        <f t="shared" si="19"/>
        <v>18.338992032746145</v>
      </c>
      <c r="J229" s="2"/>
      <c r="L229" s="44"/>
    </row>
    <row r="230" spans="1:12" ht="13.5" customHeight="1" hidden="1">
      <c r="A230" s="31" t="s">
        <v>287</v>
      </c>
      <c r="B230" s="71" t="s">
        <v>288</v>
      </c>
      <c r="C230" s="77" t="s">
        <v>481</v>
      </c>
      <c r="D230" s="99">
        <v>0</v>
      </c>
      <c r="E230" s="99"/>
      <c r="F230" s="99"/>
      <c r="G230" s="99"/>
      <c r="H230" s="103">
        <f t="shared" si="18"/>
        <v>0</v>
      </c>
      <c r="I230" s="104" t="e">
        <f t="shared" si="19"/>
        <v>#DIV/0!</v>
      </c>
      <c r="J230" s="2"/>
      <c r="L230" s="44"/>
    </row>
    <row r="231" spans="1:12" ht="15.75">
      <c r="A231" s="20" t="s">
        <v>289</v>
      </c>
      <c r="B231" s="71" t="s">
        <v>290</v>
      </c>
      <c r="C231" s="72" t="s">
        <v>457</v>
      </c>
      <c r="D231" s="99">
        <f>D232+D233+D234+D235+D236</f>
        <v>3304.764</v>
      </c>
      <c r="E231" s="99">
        <f>E232+E233+E234+E235+E236</f>
        <v>0</v>
      </c>
      <c r="F231" s="99">
        <f>F232+F233+F234+F235+F236</f>
        <v>1706.1249099999998</v>
      </c>
      <c r="G231" s="99"/>
      <c r="H231" s="103">
        <f t="shared" si="18"/>
        <v>-1598.6390900000004</v>
      </c>
      <c r="I231" s="104">
        <f t="shared" si="19"/>
        <v>51.626225352249044</v>
      </c>
      <c r="J231" s="2"/>
      <c r="L231" s="44"/>
    </row>
    <row r="232" spans="1:12" ht="15.75">
      <c r="A232" s="20"/>
      <c r="B232" s="52" t="s">
        <v>349</v>
      </c>
      <c r="C232" s="23" t="s">
        <v>55</v>
      </c>
      <c r="D232" s="14">
        <v>1816.249</v>
      </c>
      <c r="E232" s="14"/>
      <c r="F232" s="14">
        <v>937.11145</v>
      </c>
      <c r="G232" s="14"/>
      <c r="H232" s="97">
        <f t="shared" si="18"/>
        <v>-879.13755</v>
      </c>
      <c r="I232" s="98">
        <f t="shared" si="19"/>
        <v>51.595978855322144</v>
      </c>
      <c r="J232" s="2"/>
      <c r="L232" s="44"/>
    </row>
    <row r="233" spans="1:12" ht="15.75">
      <c r="A233" s="20"/>
      <c r="B233" s="52" t="s">
        <v>351</v>
      </c>
      <c r="C233" s="23" t="s">
        <v>54</v>
      </c>
      <c r="D233" s="14">
        <v>520.315</v>
      </c>
      <c r="E233" s="14"/>
      <c r="F233" s="14">
        <v>342.27679</v>
      </c>
      <c r="G233" s="14"/>
      <c r="H233" s="97">
        <f t="shared" si="18"/>
        <v>-178.03821000000005</v>
      </c>
      <c r="I233" s="98">
        <f t="shared" si="19"/>
        <v>65.78261053400344</v>
      </c>
      <c r="J233" s="2"/>
      <c r="L233" s="44"/>
    </row>
    <row r="234" spans="1:12" ht="15.75">
      <c r="A234" s="20"/>
      <c r="B234" s="52" t="s">
        <v>353</v>
      </c>
      <c r="C234" s="21" t="s">
        <v>391</v>
      </c>
      <c r="D234" s="14">
        <v>8</v>
      </c>
      <c r="E234" s="14"/>
      <c r="F234" s="14">
        <v>2.395</v>
      </c>
      <c r="G234" s="14"/>
      <c r="H234" s="97">
        <f t="shared" si="18"/>
        <v>-5.605</v>
      </c>
      <c r="I234" s="98">
        <f t="shared" si="19"/>
        <v>29.9375</v>
      </c>
      <c r="J234" s="2"/>
      <c r="L234" s="44"/>
    </row>
    <row r="235" spans="1:12" ht="31.5">
      <c r="A235" s="20"/>
      <c r="B235" s="52" t="s">
        <v>370</v>
      </c>
      <c r="C235" s="21" t="s">
        <v>394</v>
      </c>
      <c r="D235" s="14">
        <v>960</v>
      </c>
      <c r="E235" s="14"/>
      <c r="F235" s="14">
        <v>424.14467</v>
      </c>
      <c r="G235" s="14"/>
      <c r="H235" s="97">
        <f t="shared" si="18"/>
        <v>-535.85533</v>
      </c>
      <c r="I235" s="98">
        <f t="shared" si="19"/>
        <v>44.18173645833334</v>
      </c>
      <c r="J235" s="2"/>
      <c r="L235" s="44"/>
    </row>
    <row r="236" spans="1:12" ht="20.25" customHeight="1">
      <c r="A236" s="20"/>
      <c r="B236" s="52" t="s">
        <v>365</v>
      </c>
      <c r="C236" s="21" t="s">
        <v>395</v>
      </c>
      <c r="D236" s="14">
        <v>0.2</v>
      </c>
      <c r="E236" s="14"/>
      <c r="F236" s="14">
        <v>0.197</v>
      </c>
      <c r="G236" s="14"/>
      <c r="H236" s="97">
        <f t="shared" si="18"/>
        <v>-0.0030000000000000027</v>
      </c>
      <c r="I236" s="98">
        <f t="shared" si="19"/>
        <v>98.5</v>
      </c>
      <c r="J236" s="2"/>
      <c r="L236" s="44"/>
    </row>
    <row r="237" spans="1:12" ht="15.75">
      <c r="A237" s="20"/>
      <c r="B237" s="71" t="s">
        <v>292</v>
      </c>
      <c r="C237" s="72" t="s">
        <v>270</v>
      </c>
      <c r="D237" s="99">
        <f>D238+D239</f>
        <v>53.26</v>
      </c>
      <c r="E237" s="99">
        <f>E238+E239</f>
        <v>19</v>
      </c>
      <c r="F237" s="99">
        <f>F238+F239</f>
        <v>21.92192</v>
      </c>
      <c r="G237" s="99"/>
      <c r="H237" s="103">
        <f t="shared" si="18"/>
        <v>-31.338079999999998</v>
      </c>
      <c r="I237" s="104">
        <f t="shared" si="19"/>
        <v>41.160195268494185</v>
      </c>
      <c r="J237" s="2"/>
      <c r="L237" s="44"/>
    </row>
    <row r="238" spans="1:12" ht="63">
      <c r="A238" s="20"/>
      <c r="B238" s="52" t="s">
        <v>512</v>
      </c>
      <c r="C238" s="7" t="s">
        <v>9</v>
      </c>
      <c r="D238" s="1">
        <v>8.86</v>
      </c>
      <c r="E238" s="18"/>
      <c r="F238" s="4">
        <v>8.86</v>
      </c>
      <c r="G238" s="5"/>
      <c r="H238" s="97">
        <f t="shared" si="18"/>
        <v>0</v>
      </c>
      <c r="I238" s="98">
        <f t="shared" si="19"/>
        <v>100</v>
      </c>
      <c r="J238" s="2"/>
      <c r="L238" s="44"/>
    </row>
    <row r="239" spans="1:12" ht="65.25" customHeight="1">
      <c r="A239" s="31" t="s">
        <v>303</v>
      </c>
      <c r="B239" s="52" t="s">
        <v>304</v>
      </c>
      <c r="C239" s="21" t="s">
        <v>14</v>
      </c>
      <c r="D239" s="18">
        <v>44.4</v>
      </c>
      <c r="E239" s="18">
        <v>19</v>
      </c>
      <c r="F239" s="4">
        <v>13.06192</v>
      </c>
      <c r="G239" s="5">
        <f>F239-L231</f>
        <v>13.06192</v>
      </c>
      <c r="H239" s="97">
        <f t="shared" si="18"/>
        <v>-31.338079999999998</v>
      </c>
      <c r="I239" s="98">
        <f t="shared" si="19"/>
        <v>29.418738738738742</v>
      </c>
      <c r="J239" s="2"/>
      <c r="L239" s="44"/>
    </row>
    <row r="240" spans="1:12" ht="15.75">
      <c r="A240" s="22" t="s">
        <v>314</v>
      </c>
      <c r="B240" s="82" t="s">
        <v>327</v>
      </c>
      <c r="C240" s="77" t="s">
        <v>482</v>
      </c>
      <c r="D240" s="99">
        <f>D241+D242+D243</f>
        <v>221.23600000000002</v>
      </c>
      <c r="E240" s="99">
        <f>E241+E242+E243</f>
        <v>0</v>
      </c>
      <c r="F240" s="99">
        <f>F241+F242+F243</f>
        <v>66.72834</v>
      </c>
      <c r="G240" s="99"/>
      <c r="H240" s="103">
        <f t="shared" si="18"/>
        <v>-154.50766000000002</v>
      </c>
      <c r="I240" s="104">
        <f t="shared" si="19"/>
        <v>30.161610226183804</v>
      </c>
      <c r="J240" s="2"/>
      <c r="L240" s="44"/>
    </row>
    <row r="241" spans="1:12" ht="17.25" customHeight="1" hidden="1">
      <c r="A241" s="22"/>
      <c r="B241" s="53" t="s">
        <v>447</v>
      </c>
      <c r="C241" s="28" t="s">
        <v>56</v>
      </c>
      <c r="D241" s="14">
        <v>0.04</v>
      </c>
      <c r="E241" s="14"/>
      <c r="F241" s="14">
        <v>0.04</v>
      </c>
      <c r="G241" s="14"/>
      <c r="H241" s="97">
        <f t="shared" si="18"/>
        <v>0</v>
      </c>
      <c r="I241" s="98">
        <f t="shared" si="19"/>
        <v>100</v>
      </c>
      <c r="J241" s="2"/>
      <c r="L241" s="44"/>
    </row>
    <row r="242" spans="1:12" ht="15.75">
      <c r="A242" s="22"/>
      <c r="B242" s="53" t="s">
        <v>278</v>
      </c>
      <c r="C242" s="28" t="s">
        <v>56</v>
      </c>
      <c r="D242" s="14">
        <v>0.57</v>
      </c>
      <c r="E242" s="14"/>
      <c r="F242" s="14">
        <v>0.52093</v>
      </c>
      <c r="G242" s="14"/>
      <c r="H242" s="97">
        <f t="shared" si="18"/>
        <v>-0.04906999999999995</v>
      </c>
      <c r="I242" s="98">
        <f t="shared" si="19"/>
        <v>91.39122807017544</v>
      </c>
      <c r="J242" s="2"/>
      <c r="L242" s="44"/>
    </row>
    <row r="243" spans="1:12" ht="15.75">
      <c r="A243" s="22"/>
      <c r="B243" s="53" t="s">
        <v>448</v>
      </c>
      <c r="C243" s="28" t="s">
        <v>56</v>
      </c>
      <c r="D243" s="14">
        <v>220.626</v>
      </c>
      <c r="E243" s="14"/>
      <c r="F243" s="14">
        <v>66.16741</v>
      </c>
      <c r="G243" s="14"/>
      <c r="H243" s="97">
        <f t="shared" si="18"/>
        <v>-154.45859000000002</v>
      </c>
      <c r="I243" s="98">
        <f t="shared" si="19"/>
        <v>29.990758115543954</v>
      </c>
      <c r="J243" s="2"/>
      <c r="L243" s="44"/>
    </row>
    <row r="244" spans="1:12" ht="24" customHeight="1">
      <c r="A244" s="31"/>
      <c r="B244" s="113"/>
      <c r="C244" s="109" t="s">
        <v>485</v>
      </c>
      <c r="D244" s="110">
        <f>D245+D251+D256+D257+D262</f>
        <v>342.03213</v>
      </c>
      <c r="E244" s="110">
        <f>E245+E251+E256+E257+E262</f>
        <v>20.700000000000003</v>
      </c>
      <c r="F244" s="110">
        <f>F245+F251+F256+F257+F262</f>
        <v>334.46743000000004</v>
      </c>
      <c r="G244" s="110"/>
      <c r="H244" s="130">
        <f t="shared" si="18"/>
        <v>-7.564699999999959</v>
      </c>
      <c r="I244" s="131">
        <f t="shared" si="19"/>
        <v>97.7883071979232</v>
      </c>
      <c r="J244" s="2"/>
      <c r="L244" s="44"/>
    </row>
    <row r="245" spans="1:12" ht="15.75">
      <c r="A245" s="20" t="s">
        <v>289</v>
      </c>
      <c r="B245" s="71" t="s">
        <v>290</v>
      </c>
      <c r="C245" s="72" t="s">
        <v>524</v>
      </c>
      <c r="D245" s="99">
        <f>D246+D247+D248+D249+D250</f>
        <v>268.85609</v>
      </c>
      <c r="E245" s="99">
        <f>E246+E247+E248+E249+E250</f>
        <v>0</v>
      </c>
      <c r="F245" s="99">
        <f>F246+F247+F248+F249+F250</f>
        <v>261.29339000000004</v>
      </c>
      <c r="G245" s="99"/>
      <c r="H245" s="103">
        <f t="shared" si="18"/>
        <v>-7.56269999999995</v>
      </c>
      <c r="I245" s="104">
        <f t="shared" si="19"/>
        <v>97.18708250201811</v>
      </c>
      <c r="J245" s="2"/>
      <c r="L245" s="44"/>
    </row>
    <row r="246" spans="1:12" ht="15.75">
      <c r="A246" s="20"/>
      <c r="B246" s="52" t="s">
        <v>349</v>
      </c>
      <c r="C246" s="23" t="s">
        <v>55</v>
      </c>
      <c r="D246" s="14">
        <v>150.07566</v>
      </c>
      <c r="E246" s="14"/>
      <c r="F246" s="14">
        <v>143.04166</v>
      </c>
      <c r="G246" s="14"/>
      <c r="H246" s="97">
        <f t="shared" si="18"/>
        <v>-7.033999999999992</v>
      </c>
      <c r="I246" s="98">
        <f t="shared" si="19"/>
        <v>95.31303077394429</v>
      </c>
      <c r="J246" s="2"/>
      <c r="L246" s="44"/>
    </row>
    <row r="247" spans="1:12" ht="15.75">
      <c r="A247" s="20"/>
      <c r="B247" s="52" t="s">
        <v>351</v>
      </c>
      <c r="C247" s="23" t="s">
        <v>54</v>
      </c>
      <c r="D247" s="14">
        <v>106.08843</v>
      </c>
      <c r="E247" s="14"/>
      <c r="F247" s="14">
        <v>105.56418</v>
      </c>
      <c r="G247" s="14"/>
      <c r="H247" s="97">
        <f t="shared" si="18"/>
        <v>-0.5242500000000092</v>
      </c>
      <c r="I247" s="98">
        <f t="shared" si="19"/>
        <v>99.50583678163584</v>
      </c>
      <c r="J247" s="2"/>
      <c r="L247" s="44"/>
    </row>
    <row r="248" spans="1:12" ht="15.75">
      <c r="A248" s="20"/>
      <c r="B248" s="52" t="s">
        <v>353</v>
      </c>
      <c r="C248" s="21" t="s">
        <v>391</v>
      </c>
      <c r="D248" s="14">
        <v>9.132</v>
      </c>
      <c r="E248" s="14"/>
      <c r="F248" s="14">
        <v>9.131</v>
      </c>
      <c r="G248" s="14"/>
      <c r="H248" s="97">
        <f aca="true" t="shared" si="20" ref="H248:H264">F248-D248</f>
        <v>-0.0009999999999994458</v>
      </c>
      <c r="I248" s="98">
        <f aca="true" t="shared" si="21" ref="I248:I264">F248/D248*100</f>
        <v>99.98904949627683</v>
      </c>
      <c r="J248" s="2"/>
      <c r="L248" s="44"/>
    </row>
    <row r="249" spans="1:12" ht="15.75" hidden="1">
      <c r="A249" s="20"/>
      <c r="B249" s="52" t="s">
        <v>368</v>
      </c>
      <c r="C249" s="21" t="s">
        <v>57</v>
      </c>
      <c r="D249" s="14">
        <v>0</v>
      </c>
      <c r="E249" s="14"/>
      <c r="F249" s="14">
        <v>0</v>
      </c>
      <c r="G249" s="14"/>
      <c r="H249" s="97">
        <f t="shared" si="20"/>
        <v>0</v>
      </c>
      <c r="I249" s="98" t="e">
        <f t="shared" si="21"/>
        <v>#DIV/0!</v>
      </c>
      <c r="J249" s="2"/>
      <c r="L249" s="44"/>
    </row>
    <row r="250" spans="1:12" ht="17.25" customHeight="1">
      <c r="A250" s="20"/>
      <c r="B250" s="52" t="s">
        <v>365</v>
      </c>
      <c r="C250" s="21" t="s">
        <v>395</v>
      </c>
      <c r="D250" s="14">
        <v>3.56</v>
      </c>
      <c r="E250" s="14"/>
      <c r="F250" s="14">
        <v>3.55655</v>
      </c>
      <c r="G250" s="14"/>
      <c r="H250" s="97">
        <f t="shared" si="20"/>
        <v>-0.003449999999999953</v>
      </c>
      <c r="I250" s="98">
        <f t="shared" si="21"/>
        <v>99.90308988764045</v>
      </c>
      <c r="J250" s="2"/>
      <c r="L250" s="44"/>
    </row>
    <row r="251" spans="1:12" ht="15.75">
      <c r="A251" s="20"/>
      <c r="B251" s="71" t="s">
        <v>292</v>
      </c>
      <c r="C251" s="72" t="s">
        <v>100</v>
      </c>
      <c r="D251" s="99">
        <f>D252+D253+D254+D255</f>
        <v>57.29413</v>
      </c>
      <c r="E251" s="99">
        <f>E252+E253+E254+E255</f>
        <v>0</v>
      </c>
      <c r="F251" s="99">
        <f>F252+F253+F254+F255</f>
        <v>57.29413</v>
      </c>
      <c r="G251" s="99"/>
      <c r="H251" s="103">
        <f t="shared" si="20"/>
        <v>0</v>
      </c>
      <c r="I251" s="104">
        <f t="shared" si="21"/>
        <v>100</v>
      </c>
      <c r="J251" s="2"/>
      <c r="L251" s="44"/>
    </row>
    <row r="252" spans="1:12" ht="31.5">
      <c r="A252" s="20"/>
      <c r="B252" s="52" t="s">
        <v>301</v>
      </c>
      <c r="C252" s="21" t="s">
        <v>41</v>
      </c>
      <c r="D252" s="14">
        <v>0.4636</v>
      </c>
      <c r="E252" s="14"/>
      <c r="F252" s="14">
        <v>0.4636</v>
      </c>
      <c r="G252" s="14"/>
      <c r="H252" s="97">
        <f t="shared" si="20"/>
        <v>0</v>
      </c>
      <c r="I252" s="98">
        <f t="shared" si="21"/>
        <v>100</v>
      </c>
      <c r="J252" s="2"/>
      <c r="L252" s="44"/>
    </row>
    <row r="253" spans="1:12" ht="63">
      <c r="A253" s="20"/>
      <c r="B253" s="52" t="s">
        <v>512</v>
      </c>
      <c r="C253" s="7" t="s">
        <v>9</v>
      </c>
      <c r="D253" s="14">
        <v>41.18169</v>
      </c>
      <c r="E253" s="14"/>
      <c r="F253" s="14">
        <v>41.18169</v>
      </c>
      <c r="G253" s="14"/>
      <c r="H253" s="97">
        <f t="shared" si="20"/>
        <v>0</v>
      </c>
      <c r="I253" s="98">
        <f t="shared" si="21"/>
        <v>100</v>
      </c>
      <c r="J253" s="2"/>
      <c r="L253" s="44"/>
    </row>
    <row r="254" spans="1:12" ht="47.25">
      <c r="A254" s="20"/>
      <c r="B254" s="52" t="s">
        <v>519</v>
      </c>
      <c r="C254" s="3" t="s">
        <v>43</v>
      </c>
      <c r="D254" s="14">
        <v>4.81292</v>
      </c>
      <c r="E254" s="14"/>
      <c r="F254" s="14">
        <v>4.81292</v>
      </c>
      <c r="G254" s="14"/>
      <c r="H254" s="97">
        <f t="shared" si="20"/>
        <v>0</v>
      </c>
      <c r="I254" s="98">
        <f t="shared" si="21"/>
        <v>100</v>
      </c>
      <c r="J254" s="2"/>
      <c r="L254" s="44"/>
    </row>
    <row r="255" spans="1:12" ht="63">
      <c r="A255" s="20"/>
      <c r="B255" s="52" t="s">
        <v>304</v>
      </c>
      <c r="C255" s="21" t="s">
        <v>14</v>
      </c>
      <c r="D255" s="14">
        <v>10.83592</v>
      </c>
      <c r="E255" s="14"/>
      <c r="F255" s="14">
        <v>10.83592</v>
      </c>
      <c r="G255" s="14"/>
      <c r="H255" s="97">
        <f t="shared" si="20"/>
        <v>0</v>
      </c>
      <c r="I255" s="98">
        <f t="shared" si="21"/>
        <v>100</v>
      </c>
      <c r="J255" s="2"/>
      <c r="L255" s="44"/>
    </row>
    <row r="256" spans="1:12" ht="47.25">
      <c r="A256" s="31" t="s">
        <v>303</v>
      </c>
      <c r="B256" s="71" t="s">
        <v>313</v>
      </c>
      <c r="C256" s="77" t="s">
        <v>42</v>
      </c>
      <c r="D256" s="13">
        <v>14.96691</v>
      </c>
      <c r="E256" s="13">
        <v>20.6</v>
      </c>
      <c r="F256" s="13">
        <v>14.96691</v>
      </c>
      <c r="G256" s="70"/>
      <c r="H256" s="103">
        <f t="shared" si="20"/>
        <v>0</v>
      </c>
      <c r="I256" s="104">
        <f t="shared" si="21"/>
        <v>100</v>
      </c>
      <c r="J256" s="2"/>
      <c r="L256" s="44"/>
    </row>
    <row r="257" spans="1:12" ht="15.75">
      <c r="A257" s="22" t="s">
        <v>314</v>
      </c>
      <c r="B257" s="82" t="s">
        <v>327</v>
      </c>
      <c r="C257" s="86" t="s">
        <v>482</v>
      </c>
      <c r="D257" s="132">
        <f>D258+D259+D260+D261</f>
        <v>0.415</v>
      </c>
      <c r="E257" s="132">
        <f>E258+E259+E260+E261</f>
        <v>0</v>
      </c>
      <c r="F257" s="132">
        <f>F258+F259+F260+F261</f>
        <v>0.415</v>
      </c>
      <c r="G257" s="99"/>
      <c r="H257" s="103">
        <f t="shared" si="20"/>
        <v>0</v>
      </c>
      <c r="I257" s="104">
        <f t="shared" si="21"/>
        <v>100</v>
      </c>
      <c r="J257" s="2"/>
      <c r="L257" s="44"/>
    </row>
    <row r="258" spans="1:12" ht="15.75" hidden="1">
      <c r="A258" s="22"/>
      <c r="B258" s="53" t="s">
        <v>446</v>
      </c>
      <c r="C258" s="28" t="s">
        <v>56</v>
      </c>
      <c r="D258" s="133">
        <v>0</v>
      </c>
      <c r="E258" s="14"/>
      <c r="F258" s="14">
        <v>0</v>
      </c>
      <c r="G258" s="14"/>
      <c r="H258" s="97">
        <f t="shared" si="20"/>
        <v>0</v>
      </c>
      <c r="I258" s="98" t="e">
        <f t="shared" si="21"/>
        <v>#DIV/0!</v>
      </c>
      <c r="J258" s="2"/>
      <c r="L258" s="44"/>
    </row>
    <row r="259" spans="1:12" ht="15.75" hidden="1">
      <c r="A259" s="22"/>
      <c r="B259" s="53" t="s">
        <v>447</v>
      </c>
      <c r="C259" s="28" t="s">
        <v>56</v>
      </c>
      <c r="D259" s="133">
        <v>0</v>
      </c>
      <c r="E259" s="14"/>
      <c r="F259" s="14">
        <v>0</v>
      </c>
      <c r="G259" s="14"/>
      <c r="H259" s="97">
        <f t="shared" si="20"/>
        <v>0</v>
      </c>
      <c r="I259" s="98" t="e">
        <f t="shared" si="21"/>
        <v>#DIV/0!</v>
      </c>
      <c r="J259" s="2"/>
      <c r="L259" s="44"/>
    </row>
    <row r="260" spans="1:12" ht="15.75">
      <c r="A260" s="22"/>
      <c r="B260" s="53" t="s">
        <v>448</v>
      </c>
      <c r="C260" s="28" t="s">
        <v>56</v>
      </c>
      <c r="D260" s="133">
        <v>0.415</v>
      </c>
      <c r="E260" s="14"/>
      <c r="F260" s="14">
        <v>0.415</v>
      </c>
      <c r="G260" s="14"/>
      <c r="H260" s="97">
        <f t="shared" si="20"/>
        <v>0</v>
      </c>
      <c r="I260" s="98">
        <f t="shared" si="21"/>
        <v>100</v>
      </c>
      <c r="J260" s="2"/>
      <c r="L260" s="44"/>
    </row>
    <row r="261" spans="1:12" ht="15.75" hidden="1">
      <c r="A261" s="22"/>
      <c r="B261" s="53" t="s">
        <v>420</v>
      </c>
      <c r="C261" s="28" t="s">
        <v>56</v>
      </c>
      <c r="D261" s="133">
        <v>0</v>
      </c>
      <c r="E261" s="14"/>
      <c r="F261" s="14">
        <v>0</v>
      </c>
      <c r="G261" s="14"/>
      <c r="H261" s="97">
        <f t="shared" si="20"/>
        <v>0</v>
      </c>
      <c r="I261" s="98" t="e">
        <f t="shared" si="21"/>
        <v>#DIV/0!</v>
      </c>
      <c r="J261" s="2"/>
      <c r="L261" s="44"/>
    </row>
    <row r="262" spans="1:12" ht="31.5">
      <c r="A262" s="31" t="s">
        <v>315</v>
      </c>
      <c r="B262" s="71" t="s">
        <v>317</v>
      </c>
      <c r="C262" s="69" t="s">
        <v>40</v>
      </c>
      <c r="D262" s="13">
        <v>0.5</v>
      </c>
      <c r="E262" s="13">
        <v>0.1</v>
      </c>
      <c r="F262" s="70">
        <v>0.498</v>
      </c>
      <c r="G262" s="70" t="e">
        <f>F262-#REF!</f>
        <v>#REF!</v>
      </c>
      <c r="H262" s="103">
        <f t="shared" si="20"/>
        <v>-0.0020000000000000018</v>
      </c>
      <c r="I262" s="104">
        <f t="shared" si="21"/>
        <v>99.6</v>
      </c>
      <c r="J262" s="2"/>
      <c r="L262" s="63"/>
    </row>
    <row r="263" spans="1:12" ht="18" customHeight="1">
      <c r="A263" s="31"/>
      <c r="B263" s="134"/>
      <c r="C263" s="135" t="s">
        <v>384</v>
      </c>
      <c r="D263" s="91">
        <f>D177+D227+D244</f>
        <v>15438.75122</v>
      </c>
      <c r="E263" s="91">
        <f>E177+E227+E244</f>
        <v>155.7</v>
      </c>
      <c r="F263" s="91">
        <f>F177+F227+F244</f>
        <v>4674.37843</v>
      </c>
      <c r="G263" s="91" t="e">
        <f>G227+#REF!+#REF!</f>
        <v>#REF!</v>
      </c>
      <c r="H263" s="136">
        <f t="shared" si="20"/>
        <v>-10764.372790000001</v>
      </c>
      <c r="I263" s="137">
        <f t="shared" si="21"/>
        <v>30.27692048010085</v>
      </c>
      <c r="L263" s="33"/>
    </row>
    <row r="264" spans="1:12" ht="18" customHeight="1">
      <c r="A264" s="31"/>
      <c r="B264" s="138"/>
      <c r="C264" s="139" t="s">
        <v>280</v>
      </c>
      <c r="D264" s="140">
        <f>D263+D175</f>
        <v>173729.87601000004</v>
      </c>
      <c r="E264" s="140"/>
      <c r="F264" s="140">
        <f>F263+F175</f>
        <v>84307.16204</v>
      </c>
      <c r="G264" s="140"/>
      <c r="H264" s="141">
        <f t="shared" si="20"/>
        <v>-89422.71397000004</v>
      </c>
      <c r="I264" s="142">
        <f t="shared" si="21"/>
        <v>48.527728204415</v>
      </c>
      <c r="L264" s="33"/>
    </row>
    <row r="265" spans="1:12" ht="78" customHeight="1">
      <c r="A265" s="180" t="s">
        <v>526</v>
      </c>
      <c r="B265" s="180"/>
      <c r="C265" s="180"/>
      <c r="D265" s="65"/>
      <c r="E265" s="65"/>
      <c r="F265" s="182" t="s">
        <v>60</v>
      </c>
      <c r="G265" s="182"/>
      <c r="H265" s="182"/>
      <c r="I265" s="182"/>
      <c r="L265" s="33"/>
    </row>
    <row r="266" spans="1:12" ht="18" customHeight="1">
      <c r="A266" s="177"/>
      <c r="B266" s="177"/>
      <c r="C266" s="177"/>
      <c r="G266" s="181"/>
      <c r="H266" s="181"/>
      <c r="L266" s="33"/>
    </row>
    <row r="267" spans="1:12" ht="18" customHeight="1">
      <c r="A267" s="177"/>
      <c r="B267" s="177"/>
      <c r="C267" s="177"/>
      <c r="L267" s="33"/>
    </row>
    <row r="268" spans="3:12" ht="15.75">
      <c r="C268" s="45"/>
      <c r="L268" s="38"/>
    </row>
    <row r="269" spans="3:12" ht="15.75">
      <c r="C269" s="46"/>
      <c r="D269" s="47"/>
      <c r="E269" s="47"/>
      <c r="F269" s="47"/>
      <c r="G269" s="48"/>
      <c r="L269" s="49"/>
    </row>
    <row r="270" spans="3:12" ht="45" customHeight="1">
      <c r="C270" s="45"/>
      <c r="D270" s="11"/>
      <c r="E270" s="11"/>
      <c r="F270" s="11"/>
      <c r="G270" s="50"/>
      <c r="H270" s="11"/>
      <c r="L270" s="49"/>
    </row>
    <row r="271" spans="3:12" ht="84" customHeight="1">
      <c r="C271" s="45"/>
      <c r="D271" s="11"/>
      <c r="E271" s="11"/>
      <c r="F271" s="11"/>
      <c r="G271" s="50"/>
      <c r="L271" s="33"/>
    </row>
    <row r="272" spans="3:12" ht="15.75">
      <c r="C272" s="45"/>
      <c r="L272" s="49"/>
    </row>
    <row r="273" spans="3:12" ht="15.75">
      <c r="C273" s="45"/>
      <c r="D273" s="11"/>
      <c r="E273" s="11"/>
      <c r="F273" s="11"/>
      <c r="G273" s="50"/>
      <c r="L273" s="33"/>
    </row>
    <row r="274" ht="15.75">
      <c r="L274" s="33"/>
    </row>
    <row r="275" ht="15.75">
      <c r="L275" s="33"/>
    </row>
    <row r="276" ht="15.75">
      <c r="L276" s="33"/>
    </row>
    <row r="277" ht="15.75">
      <c r="L277" s="33"/>
    </row>
    <row r="278" ht="15.75">
      <c r="L278" s="33"/>
    </row>
    <row r="279" ht="15.75">
      <c r="L279" s="33"/>
    </row>
    <row r="280" ht="15.75">
      <c r="L280" s="33"/>
    </row>
    <row r="281" ht="15.75">
      <c r="L281" s="33"/>
    </row>
    <row r="282" ht="15.75">
      <c r="L282" s="33"/>
    </row>
    <row r="283" ht="15.75">
      <c r="L283" s="33"/>
    </row>
    <row r="284" ht="15.75">
      <c r="L284" s="33"/>
    </row>
    <row r="285" ht="15.75">
      <c r="L285" s="33"/>
    </row>
    <row r="286" ht="15.75">
      <c r="L286" s="33"/>
    </row>
    <row r="287" ht="15.75">
      <c r="L287" s="33"/>
    </row>
    <row r="288" ht="15.75">
      <c r="L288" s="33"/>
    </row>
    <row r="289" ht="15.75">
      <c r="L289" s="33"/>
    </row>
    <row r="290" ht="15.75">
      <c r="L290" s="33"/>
    </row>
    <row r="291" ht="15.75">
      <c r="L291" s="33"/>
    </row>
    <row r="292" ht="15.75">
      <c r="L292" s="33"/>
    </row>
    <row r="293" ht="15.75">
      <c r="L293" s="33"/>
    </row>
    <row r="294" ht="15.75">
      <c r="L294" s="33"/>
    </row>
    <row r="295" ht="15.75">
      <c r="L295" s="33"/>
    </row>
    <row r="296" ht="15.75">
      <c r="L296" s="33"/>
    </row>
    <row r="297" ht="15.75">
      <c r="L297" s="33"/>
    </row>
    <row r="298" ht="15.75">
      <c r="L298" s="33"/>
    </row>
    <row r="299" ht="15.75">
      <c r="L299" s="33"/>
    </row>
    <row r="300" ht="15.75">
      <c r="L300" s="33"/>
    </row>
    <row r="301" ht="15.75">
      <c r="L301" s="33"/>
    </row>
    <row r="302" ht="15.75">
      <c r="L302" s="33"/>
    </row>
    <row r="303" ht="15.75">
      <c r="L303" s="33"/>
    </row>
    <row r="304" ht="15.75">
      <c r="L304" s="33"/>
    </row>
    <row r="305" ht="15.75">
      <c r="L305" s="33"/>
    </row>
    <row r="306" ht="15.75">
      <c r="L306" s="33"/>
    </row>
    <row r="307" ht="15.75">
      <c r="L307" s="33"/>
    </row>
    <row r="308" ht="15.75">
      <c r="L308" s="33"/>
    </row>
    <row r="309" ht="15.75">
      <c r="L309" s="33"/>
    </row>
    <row r="310" ht="15.75">
      <c r="L310" s="33"/>
    </row>
    <row r="311" ht="15.75">
      <c r="L311" s="33"/>
    </row>
    <row r="312" ht="15.75">
      <c r="L312" s="33"/>
    </row>
    <row r="313" ht="15.75">
      <c r="L313" s="33"/>
    </row>
    <row r="314" ht="15.75">
      <c r="L314" s="33"/>
    </row>
    <row r="315" ht="15.75">
      <c r="L315" s="33"/>
    </row>
    <row r="316" ht="15.75">
      <c r="L316" s="33"/>
    </row>
    <row r="317" ht="15.75">
      <c r="L317" s="33"/>
    </row>
    <row r="318" ht="15.75">
      <c r="L318" s="33"/>
    </row>
    <row r="319" ht="15.75">
      <c r="L319" s="33"/>
    </row>
    <row r="320" ht="15.75">
      <c r="L320" s="33"/>
    </row>
    <row r="321" ht="15.75">
      <c r="L321" s="33"/>
    </row>
    <row r="322" ht="15.75">
      <c r="L322" s="33"/>
    </row>
    <row r="323" ht="15.75">
      <c r="L323" s="33"/>
    </row>
    <row r="324" ht="15.75">
      <c r="L324" s="33"/>
    </row>
    <row r="325" ht="15.75">
      <c r="L325" s="33"/>
    </row>
    <row r="326" ht="15.75">
      <c r="L326" s="33"/>
    </row>
    <row r="327" ht="15.75">
      <c r="L327" s="33"/>
    </row>
    <row r="328" ht="15.75">
      <c r="L328" s="33"/>
    </row>
    <row r="329" ht="15.75">
      <c r="L329" s="33"/>
    </row>
    <row r="330" ht="15.75">
      <c r="L330" s="33"/>
    </row>
    <row r="331" ht="15.75">
      <c r="L331" s="33"/>
    </row>
    <row r="332" ht="15.75">
      <c r="L332" s="33"/>
    </row>
    <row r="333" ht="15.75">
      <c r="L333" s="33"/>
    </row>
    <row r="334" ht="15.75">
      <c r="L334" s="33"/>
    </row>
    <row r="335" ht="15.75">
      <c r="L335" s="33"/>
    </row>
    <row r="336" ht="15.75">
      <c r="L336" s="33"/>
    </row>
    <row r="337" ht="15.75">
      <c r="L337" s="33"/>
    </row>
    <row r="338" ht="15.75">
      <c r="L338" s="33"/>
    </row>
    <row r="339" ht="15.75">
      <c r="L339" s="33"/>
    </row>
    <row r="340" ht="15.75">
      <c r="L340" s="33"/>
    </row>
    <row r="341" ht="15.75">
      <c r="L341" s="33"/>
    </row>
    <row r="342" ht="15.75">
      <c r="L342" s="33"/>
    </row>
    <row r="343" ht="15.75">
      <c r="L343" s="33"/>
    </row>
    <row r="344" ht="15.75">
      <c r="L344" s="33"/>
    </row>
    <row r="345" ht="15.75">
      <c r="L345" s="33"/>
    </row>
    <row r="346" ht="15.75">
      <c r="L346" s="33"/>
    </row>
    <row r="347" ht="15.75">
      <c r="L347" s="33"/>
    </row>
    <row r="348" ht="15.75">
      <c r="L348" s="33"/>
    </row>
    <row r="349" ht="15.75">
      <c r="L349" s="33"/>
    </row>
    <row r="350" ht="15.75">
      <c r="L350" s="33"/>
    </row>
    <row r="351" ht="15.75">
      <c r="L351" s="33"/>
    </row>
    <row r="352" ht="15.75">
      <c r="L352" s="33"/>
    </row>
    <row r="353" ht="15.75">
      <c r="L353" s="33"/>
    </row>
    <row r="354" ht="15.75">
      <c r="L354" s="33"/>
    </row>
    <row r="355" ht="15.75">
      <c r="L355" s="33"/>
    </row>
    <row r="356" ht="15.75">
      <c r="L356" s="33"/>
    </row>
    <row r="357" ht="15.75">
      <c r="L357" s="33"/>
    </row>
    <row r="358" ht="15.75">
      <c r="L358" s="33"/>
    </row>
    <row r="359" ht="15.75">
      <c r="L359" s="33"/>
    </row>
    <row r="360" ht="15.75">
      <c r="L360" s="33"/>
    </row>
    <row r="361" ht="15.75">
      <c r="L361" s="33"/>
    </row>
    <row r="362" ht="15.75">
      <c r="L362" s="33"/>
    </row>
    <row r="363" ht="15.75">
      <c r="L363" s="33"/>
    </row>
    <row r="364" ht="15.75">
      <c r="L364" s="33"/>
    </row>
    <row r="365" ht="15.75">
      <c r="L365" s="33"/>
    </row>
    <row r="366" ht="15.75">
      <c r="L366" s="33"/>
    </row>
    <row r="367" ht="15.75">
      <c r="L367" s="33"/>
    </row>
    <row r="368" ht="15.75">
      <c r="L368" s="33"/>
    </row>
    <row r="369" ht="15.75">
      <c r="L369" s="33"/>
    </row>
    <row r="370" ht="15.75">
      <c r="L370" s="33"/>
    </row>
    <row r="371" ht="15.75">
      <c r="L371" s="33"/>
    </row>
    <row r="372" ht="15.75">
      <c r="L372" s="33"/>
    </row>
    <row r="373" ht="15.75">
      <c r="L373" s="33"/>
    </row>
    <row r="374" ht="15.75">
      <c r="L374" s="33"/>
    </row>
    <row r="375" ht="15.75">
      <c r="L375" s="33"/>
    </row>
    <row r="376" ht="15.75">
      <c r="L376" s="33"/>
    </row>
    <row r="377" ht="15.75">
      <c r="L377" s="33"/>
    </row>
    <row r="378" ht="15.75">
      <c r="L378" s="33"/>
    </row>
    <row r="379" ht="15.75">
      <c r="L379" s="33"/>
    </row>
    <row r="380" ht="15.75">
      <c r="L380" s="33"/>
    </row>
    <row r="381" ht="15.75">
      <c r="L381" s="33"/>
    </row>
    <row r="382" ht="15.75">
      <c r="L382" s="33"/>
    </row>
    <row r="383" ht="15.75">
      <c r="L383" s="33"/>
    </row>
    <row r="384" ht="15.75">
      <c r="L384" s="33"/>
    </row>
    <row r="385" ht="15.75">
      <c r="L385" s="33"/>
    </row>
    <row r="386" ht="15.75">
      <c r="L386" s="33"/>
    </row>
  </sheetData>
  <mergeCells count="12">
    <mergeCell ref="C2:I2"/>
    <mergeCell ref="C3:I3"/>
    <mergeCell ref="A5:I5"/>
    <mergeCell ref="A6:I6"/>
    <mergeCell ref="A266:C266"/>
    <mergeCell ref="G266:H266"/>
    <mergeCell ref="A267:C267"/>
    <mergeCell ref="H7:I7"/>
    <mergeCell ref="A10:I10"/>
    <mergeCell ref="A176:I176"/>
    <mergeCell ref="A265:C265"/>
    <mergeCell ref="F265:I265"/>
  </mergeCells>
  <printOptions/>
  <pageMargins left="1.5748031496062993" right="0.3937007874015748" top="0.7874015748031497" bottom="0.3937007874015748" header="0" footer="0"/>
  <pageSetup blackAndWhite="1" fitToHeight="14"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A1:M395"/>
  <sheetViews>
    <sheetView workbookViewId="0" topLeftCell="B119">
      <selection activeCell="F195" sqref="F195"/>
    </sheetView>
  </sheetViews>
  <sheetFormatPr defaultColWidth="9.00390625" defaultRowHeight="12.75"/>
  <cols>
    <col min="1" max="1" width="7.75390625" style="24" hidden="1" customWidth="1"/>
    <col min="2" max="2" width="15.00390625" style="24" customWidth="1"/>
    <col min="3" max="3" width="61.25390625" style="24" customWidth="1"/>
    <col min="4" max="4" width="16.875" style="24" customWidth="1"/>
    <col min="5" max="5" width="12.375" style="24" hidden="1" customWidth="1"/>
    <col min="6" max="6" width="19.375" style="24" customWidth="1"/>
    <col min="7" max="7" width="11.625" style="32" hidden="1" customWidth="1"/>
    <col min="8" max="8" width="13.875" style="24" customWidth="1"/>
    <col min="9" max="9" width="12.875" style="24" customWidth="1"/>
    <col min="10" max="10" width="10.75390625" style="24" customWidth="1"/>
    <col min="11" max="11" width="9.125" style="24" customWidth="1"/>
    <col min="12" max="12" width="11.125" style="24" customWidth="1"/>
    <col min="13" max="16384" width="9.125" style="24" customWidth="1"/>
  </cols>
  <sheetData>
    <row r="1" spans="3:9" s="56" customFormat="1" ht="27" customHeight="1">
      <c r="C1" s="67"/>
      <c r="D1" s="67"/>
      <c r="E1" s="67" t="s">
        <v>525</v>
      </c>
      <c r="F1" s="67" t="s">
        <v>527</v>
      </c>
      <c r="G1" s="67"/>
      <c r="H1" s="67"/>
      <c r="I1" s="67"/>
    </row>
    <row r="2" spans="3:9" s="56" customFormat="1" ht="26.25" customHeight="1">
      <c r="C2" s="183" t="s">
        <v>282</v>
      </c>
      <c r="D2" s="183"/>
      <c r="E2" s="183"/>
      <c r="F2" s="183"/>
      <c r="G2" s="183"/>
      <c r="H2" s="183"/>
      <c r="I2" s="183"/>
    </row>
    <row r="3" spans="3:9" s="56" customFormat="1" ht="25.5" customHeight="1">
      <c r="C3" s="183" t="s">
        <v>101</v>
      </c>
      <c r="D3" s="183"/>
      <c r="E3" s="183"/>
      <c r="F3" s="183"/>
      <c r="G3" s="183"/>
      <c r="H3" s="183"/>
      <c r="I3" s="183"/>
    </row>
    <row r="4" spans="5:9" s="56" customFormat="1" ht="24.75" customHeight="1">
      <c r="E4" s="67"/>
      <c r="F4" s="67"/>
      <c r="G4" s="67"/>
      <c r="H4" s="57"/>
      <c r="I4" s="57"/>
    </row>
    <row r="5" spans="1:12" s="56" customFormat="1" ht="24.75" customHeight="1">
      <c r="A5" s="187" t="s">
        <v>518</v>
      </c>
      <c r="B5" s="187"/>
      <c r="C5" s="187"/>
      <c r="D5" s="187"/>
      <c r="E5" s="187"/>
      <c r="F5" s="187"/>
      <c r="G5" s="187"/>
      <c r="H5" s="187"/>
      <c r="I5" s="187"/>
      <c r="J5" s="57"/>
      <c r="L5" s="58"/>
    </row>
    <row r="6" spans="1:12" s="56" customFormat="1" ht="26.25">
      <c r="A6" s="187" t="s">
        <v>120</v>
      </c>
      <c r="B6" s="187"/>
      <c r="C6" s="187"/>
      <c r="D6" s="187"/>
      <c r="E6" s="187"/>
      <c r="F6" s="187"/>
      <c r="G6" s="187"/>
      <c r="H6" s="187"/>
      <c r="I6" s="187"/>
      <c r="J6" s="60"/>
      <c r="L6" s="58"/>
    </row>
    <row r="7" spans="8:13" ht="15.75">
      <c r="H7" s="184" t="s">
        <v>328</v>
      </c>
      <c r="I7" s="184"/>
      <c r="J7" s="34"/>
      <c r="K7" s="35"/>
      <c r="L7" s="34"/>
      <c r="M7" s="35"/>
    </row>
    <row r="8" spans="1:12" ht="78.75">
      <c r="A8" s="36" t="s">
        <v>284</v>
      </c>
      <c r="B8" s="36" t="s">
        <v>285</v>
      </c>
      <c r="C8" s="36" t="s">
        <v>286</v>
      </c>
      <c r="D8" s="37" t="s">
        <v>59</v>
      </c>
      <c r="E8" s="36" t="s">
        <v>455</v>
      </c>
      <c r="F8" s="36" t="s">
        <v>281</v>
      </c>
      <c r="G8" s="37" t="s">
        <v>454</v>
      </c>
      <c r="H8" s="36" t="s">
        <v>528</v>
      </c>
      <c r="I8" s="36" t="s">
        <v>529</v>
      </c>
      <c r="J8" s="38"/>
      <c r="L8" s="38"/>
    </row>
    <row r="9" spans="1:12" ht="15.75">
      <c r="A9" s="39">
        <v>1</v>
      </c>
      <c r="B9" s="39">
        <v>1</v>
      </c>
      <c r="C9" s="39">
        <v>2</v>
      </c>
      <c r="D9" s="39">
        <v>3</v>
      </c>
      <c r="E9" s="39">
        <v>4</v>
      </c>
      <c r="F9" s="39">
        <v>4</v>
      </c>
      <c r="G9" s="40">
        <v>6</v>
      </c>
      <c r="H9" s="39">
        <v>5</v>
      </c>
      <c r="I9" s="39">
        <v>6</v>
      </c>
      <c r="J9" s="61"/>
      <c r="L9" s="33"/>
    </row>
    <row r="10" spans="1:12" ht="15.75">
      <c r="A10" s="185"/>
      <c r="B10" s="185"/>
      <c r="C10" s="185"/>
      <c r="D10" s="185"/>
      <c r="E10" s="185"/>
      <c r="F10" s="185"/>
      <c r="G10" s="185"/>
      <c r="H10" s="185"/>
      <c r="I10" s="186"/>
      <c r="J10" s="2"/>
      <c r="L10" s="41"/>
    </row>
    <row r="11" spans="1:12" ht="15.75">
      <c r="A11" s="19" t="s">
        <v>287</v>
      </c>
      <c r="B11" s="68" t="s">
        <v>288</v>
      </c>
      <c r="C11" s="69" t="s">
        <v>44</v>
      </c>
      <c r="D11" s="70">
        <f>SUM(D12:D19)</f>
        <v>9059.271709999999</v>
      </c>
      <c r="E11" s="70">
        <f>SUM(E12:E19)</f>
        <v>3613.0000000000005</v>
      </c>
      <c r="F11" s="70">
        <f>SUM(F12:F19)</f>
        <v>6095.758929999999</v>
      </c>
      <c r="G11" s="70" t="e">
        <f>SUM(G12:G19)</f>
        <v>#REF!</v>
      </c>
      <c r="H11" s="70">
        <f aca="true" t="shared" si="0" ref="H11:H33">F11-D11</f>
        <v>-2963.51278</v>
      </c>
      <c r="I11" s="13">
        <f aca="true" t="shared" si="1" ref="I11:I25">F11/D11*100</f>
        <v>67.28751631625364</v>
      </c>
      <c r="J11" s="2"/>
      <c r="L11" s="41"/>
    </row>
    <row r="12" spans="1:12" ht="15.75">
      <c r="A12" s="20" t="s">
        <v>287</v>
      </c>
      <c r="B12" s="52" t="s">
        <v>288</v>
      </c>
      <c r="C12" s="21" t="s">
        <v>523</v>
      </c>
      <c r="D12" s="6">
        <v>628.03471</v>
      </c>
      <c r="E12" s="1">
        <v>314.3</v>
      </c>
      <c r="F12" s="4">
        <v>445.9518</v>
      </c>
      <c r="G12" s="5">
        <f aca="true" t="shared" si="2" ref="G12:G17">F12-L11</f>
        <v>445.9518</v>
      </c>
      <c r="H12" s="4">
        <f t="shared" si="0"/>
        <v>-182.08291000000003</v>
      </c>
      <c r="I12" s="1">
        <f t="shared" si="1"/>
        <v>71.00750848627459</v>
      </c>
      <c r="J12" s="2"/>
      <c r="L12" s="41"/>
    </row>
    <row r="13" spans="1:12" ht="15.75">
      <c r="A13" s="20" t="s">
        <v>287</v>
      </c>
      <c r="B13" s="52" t="s">
        <v>288</v>
      </c>
      <c r="C13" s="21" t="s">
        <v>386</v>
      </c>
      <c r="D13" s="6">
        <f>3812.584+40</f>
        <v>3852.584</v>
      </c>
      <c r="E13" s="1">
        <v>1487.3</v>
      </c>
      <c r="F13" s="4">
        <f>2391.11228+6.3615</f>
        <v>2397.47378</v>
      </c>
      <c r="G13" s="5">
        <f t="shared" si="2"/>
        <v>2397.47378</v>
      </c>
      <c r="H13" s="4">
        <f t="shared" si="0"/>
        <v>-1455.11022</v>
      </c>
      <c r="I13" s="1">
        <f t="shared" si="1"/>
        <v>62.23027921000555</v>
      </c>
      <c r="J13" s="2"/>
      <c r="L13" s="41"/>
    </row>
    <row r="14" spans="1:12" ht="15.75">
      <c r="A14" s="20" t="s">
        <v>287</v>
      </c>
      <c r="B14" s="52" t="s">
        <v>288</v>
      </c>
      <c r="C14" s="21" t="s">
        <v>387</v>
      </c>
      <c r="D14" s="6">
        <v>849.015</v>
      </c>
      <c r="E14" s="1">
        <v>432.3</v>
      </c>
      <c r="F14" s="4">
        <v>627.58015</v>
      </c>
      <c r="G14" s="5">
        <f t="shared" si="2"/>
        <v>627.58015</v>
      </c>
      <c r="H14" s="4">
        <f t="shared" si="0"/>
        <v>-221.43484999999998</v>
      </c>
      <c r="I14" s="1">
        <f t="shared" si="1"/>
        <v>73.91861745669982</v>
      </c>
      <c r="J14" s="2"/>
      <c r="L14" s="41"/>
    </row>
    <row r="15" spans="1:12" ht="31.5">
      <c r="A15" s="20" t="s">
        <v>287</v>
      </c>
      <c r="B15" s="52" t="s">
        <v>288</v>
      </c>
      <c r="C15" s="7" t="s">
        <v>388</v>
      </c>
      <c r="D15" s="6">
        <v>1539.605</v>
      </c>
      <c r="E15" s="1">
        <v>549.7</v>
      </c>
      <c r="F15" s="4">
        <v>1084.65213</v>
      </c>
      <c r="G15" s="5">
        <f t="shared" si="2"/>
        <v>1084.65213</v>
      </c>
      <c r="H15" s="4">
        <f t="shared" si="0"/>
        <v>-454.9528700000001</v>
      </c>
      <c r="I15" s="1">
        <f t="shared" si="1"/>
        <v>70.45002646782778</v>
      </c>
      <c r="J15" s="2"/>
      <c r="L15" s="41"/>
    </row>
    <row r="16" spans="1:12" ht="47.25">
      <c r="A16" s="20" t="s">
        <v>287</v>
      </c>
      <c r="B16" s="52" t="s">
        <v>288</v>
      </c>
      <c r="C16" s="7" t="s">
        <v>509</v>
      </c>
      <c r="D16" s="6">
        <v>719.758</v>
      </c>
      <c r="E16" s="1">
        <v>309</v>
      </c>
      <c r="F16" s="4">
        <v>531.11671</v>
      </c>
      <c r="G16" s="5">
        <f t="shared" si="2"/>
        <v>531.11671</v>
      </c>
      <c r="H16" s="4">
        <f t="shared" si="0"/>
        <v>-188.64129000000003</v>
      </c>
      <c r="I16" s="1">
        <f t="shared" si="1"/>
        <v>73.79101170115511</v>
      </c>
      <c r="J16" s="2"/>
      <c r="L16" s="41"/>
    </row>
    <row r="17" spans="1:12" ht="31.5">
      <c r="A17" s="20" t="s">
        <v>287</v>
      </c>
      <c r="B17" s="52" t="s">
        <v>288</v>
      </c>
      <c r="C17" s="7" t="s">
        <v>510</v>
      </c>
      <c r="D17" s="6">
        <v>645.76</v>
      </c>
      <c r="E17" s="1">
        <v>258.7</v>
      </c>
      <c r="F17" s="4">
        <v>449.74812</v>
      </c>
      <c r="G17" s="5">
        <f t="shared" si="2"/>
        <v>449.74812</v>
      </c>
      <c r="H17" s="4">
        <f t="shared" si="0"/>
        <v>-196.01188000000002</v>
      </c>
      <c r="I17" s="1">
        <f t="shared" si="1"/>
        <v>69.6463268087215</v>
      </c>
      <c r="J17" s="2"/>
      <c r="L17" s="41"/>
    </row>
    <row r="18" spans="1:12" ht="15.75">
      <c r="A18" s="20" t="s">
        <v>287</v>
      </c>
      <c r="B18" s="52" t="s">
        <v>288</v>
      </c>
      <c r="C18" s="21" t="s">
        <v>431</v>
      </c>
      <c r="D18" s="6">
        <v>493.108</v>
      </c>
      <c r="E18" s="1">
        <v>132.9</v>
      </c>
      <c r="F18" s="4">
        <v>368.1464</v>
      </c>
      <c r="G18" s="5" t="e">
        <f>F18-#REF!</f>
        <v>#REF!</v>
      </c>
      <c r="H18" s="4">
        <f t="shared" si="0"/>
        <v>-124.96159999999998</v>
      </c>
      <c r="I18" s="1">
        <f t="shared" si="1"/>
        <v>74.65837098566644</v>
      </c>
      <c r="J18" s="2"/>
      <c r="L18" s="41"/>
    </row>
    <row r="19" spans="1:12" ht="15.75">
      <c r="A19" s="20" t="s">
        <v>287</v>
      </c>
      <c r="B19" s="52" t="s">
        <v>288</v>
      </c>
      <c r="C19" s="21" t="s">
        <v>487</v>
      </c>
      <c r="D19" s="6">
        <v>331.407</v>
      </c>
      <c r="E19" s="1">
        <v>128.8</v>
      </c>
      <c r="F19" s="4">
        <v>191.08984</v>
      </c>
      <c r="G19" s="5">
        <f>F19-L18</f>
        <v>191.08984</v>
      </c>
      <c r="H19" s="4">
        <f t="shared" si="0"/>
        <v>-140.31715999999997</v>
      </c>
      <c r="I19" s="1">
        <f t="shared" si="1"/>
        <v>57.66017012314164</v>
      </c>
      <c r="J19" s="2"/>
      <c r="L19" s="2"/>
    </row>
    <row r="20" spans="1:12" ht="63">
      <c r="A20" s="20"/>
      <c r="B20" s="82" t="s">
        <v>488</v>
      </c>
      <c r="C20" s="77" t="s">
        <v>24</v>
      </c>
      <c r="D20" s="85">
        <v>5</v>
      </c>
      <c r="E20" s="85"/>
      <c r="F20" s="70">
        <v>0</v>
      </c>
      <c r="G20" s="70"/>
      <c r="H20" s="70">
        <f t="shared" si="0"/>
        <v>-5</v>
      </c>
      <c r="I20" s="13">
        <f t="shared" si="1"/>
        <v>0</v>
      </c>
      <c r="J20" s="2"/>
      <c r="L20" s="2"/>
    </row>
    <row r="21" spans="1:12" ht="15.75">
      <c r="A21" s="20" t="s">
        <v>289</v>
      </c>
      <c r="B21" s="71" t="s">
        <v>290</v>
      </c>
      <c r="C21" s="72" t="s">
        <v>45</v>
      </c>
      <c r="D21" s="13">
        <f>SUM(D22:D27)</f>
        <v>55420.1151</v>
      </c>
      <c r="E21" s="13">
        <f>SUM(E22:E27)</f>
        <v>21838.1</v>
      </c>
      <c r="F21" s="13">
        <f>SUM(F22:F27)</f>
        <v>40286.050839999996</v>
      </c>
      <c r="G21" s="13">
        <f>SUM(G22:G27)</f>
        <v>40286.050839999996</v>
      </c>
      <c r="H21" s="70">
        <f t="shared" si="0"/>
        <v>-15134.064260000006</v>
      </c>
      <c r="I21" s="13">
        <f t="shared" si="1"/>
        <v>72.69210965604796</v>
      </c>
      <c r="J21" s="2"/>
      <c r="L21" s="41"/>
    </row>
    <row r="22" spans="1:12" ht="15.75">
      <c r="A22" s="20" t="s">
        <v>350</v>
      </c>
      <c r="B22" s="52" t="s">
        <v>349</v>
      </c>
      <c r="C22" s="21" t="s">
        <v>389</v>
      </c>
      <c r="D22" s="1">
        <v>20245.48031</v>
      </c>
      <c r="E22" s="1">
        <v>7100.2</v>
      </c>
      <c r="F22" s="4">
        <v>14695.53987</v>
      </c>
      <c r="G22" s="5">
        <f>F22-L21</f>
        <v>14695.53987</v>
      </c>
      <c r="H22" s="4">
        <f t="shared" si="0"/>
        <v>-5549.9404399999985</v>
      </c>
      <c r="I22" s="1">
        <f t="shared" si="1"/>
        <v>72.58676823163007</v>
      </c>
      <c r="J22" s="2"/>
      <c r="L22" s="41"/>
    </row>
    <row r="23" spans="1:12" ht="15.75">
      <c r="A23" s="20" t="s">
        <v>352</v>
      </c>
      <c r="B23" s="52" t="s">
        <v>351</v>
      </c>
      <c r="C23" s="21" t="s">
        <v>390</v>
      </c>
      <c r="D23" s="1">
        <v>28557.55083</v>
      </c>
      <c r="E23" s="1">
        <v>12055.3</v>
      </c>
      <c r="F23" s="4">
        <v>20843.54526</v>
      </c>
      <c r="G23" s="5">
        <f>F23-L22</f>
        <v>20843.54526</v>
      </c>
      <c r="H23" s="4">
        <f t="shared" si="0"/>
        <v>-7714.005570000001</v>
      </c>
      <c r="I23" s="1">
        <f t="shared" si="1"/>
        <v>72.987860142767</v>
      </c>
      <c r="J23" s="2"/>
      <c r="L23" s="41"/>
    </row>
    <row r="24" spans="1:12" ht="31.5">
      <c r="A24" s="20" t="s">
        <v>350</v>
      </c>
      <c r="B24" s="115" t="s">
        <v>456</v>
      </c>
      <c r="C24" s="116" t="s">
        <v>531</v>
      </c>
      <c r="D24" s="117">
        <v>216.5</v>
      </c>
      <c r="E24" s="117">
        <v>59.1</v>
      </c>
      <c r="F24" s="114">
        <v>174.87283</v>
      </c>
      <c r="G24" s="114">
        <f>F24-L23</f>
        <v>174.87283</v>
      </c>
      <c r="H24" s="114">
        <f t="shared" si="0"/>
        <v>-41.62717000000001</v>
      </c>
      <c r="I24" s="117">
        <f t="shared" si="1"/>
        <v>80.77266974595842</v>
      </c>
      <c r="J24" s="2"/>
      <c r="L24" s="41"/>
    </row>
    <row r="25" spans="1:12" ht="21.75" customHeight="1">
      <c r="A25" s="20" t="s">
        <v>354</v>
      </c>
      <c r="B25" s="52" t="s">
        <v>353</v>
      </c>
      <c r="C25" s="21" t="s">
        <v>391</v>
      </c>
      <c r="D25" s="1">
        <v>2777.02178</v>
      </c>
      <c r="E25" s="1">
        <v>1069.7</v>
      </c>
      <c r="F25" s="4">
        <v>2062.97399</v>
      </c>
      <c r="G25" s="5">
        <f>F25-L24</f>
        <v>2062.97399</v>
      </c>
      <c r="H25" s="4">
        <f t="shared" si="0"/>
        <v>-714.0477900000001</v>
      </c>
      <c r="I25" s="1">
        <f t="shared" si="1"/>
        <v>74.28728160713237</v>
      </c>
      <c r="J25" s="2"/>
      <c r="L25" s="41"/>
    </row>
    <row r="26" spans="1:12" ht="19.5" customHeight="1" hidden="1">
      <c r="A26" s="20" t="s">
        <v>354</v>
      </c>
      <c r="B26" s="52" t="s">
        <v>353</v>
      </c>
      <c r="C26" s="21" t="s">
        <v>381</v>
      </c>
      <c r="D26" s="1"/>
      <c r="E26" s="1"/>
      <c r="F26" s="4"/>
      <c r="G26" s="5">
        <f>F26-L25</f>
        <v>0</v>
      </c>
      <c r="H26" s="4">
        <f t="shared" si="0"/>
        <v>0</v>
      </c>
      <c r="I26" s="1"/>
      <c r="J26" s="2"/>
      <c r="L26" s="41"/>
    </row>
    <row r="27" spans="1:12" ht="15.75">
      <c r="A27" s="20" t="s">
        <v>355</v>
      </c>
      <c r="B27" s="73" t="s">
        <v>356</v>
      </c>
      <c r="C27" s="74" t="s">
        <v>530</v>
      </c>
      <c r="D27" s="75">
        <f>SUM(D28:D34)</f>
        <v>3623.56218</v>
      </c>
      <c r="E27" s="75">
        <f>SUM(E28:E34)</f>
        <v>1553.8000000000002</v>
      </c>
      <c r="F27" s="75">
        <f>SUM(F28:F34)</f>
        <v>2509.11889</v>
      </c>
      <c r="G27" s="75">
        <f>SUM(G28:G34)</f>
        <v>2509.11889</v>
      </c>
      <c r="H27" s="75">
        <f t="shared" si="0"/>
        <v>-1114.4432899999997</v>
      </c>
      <c r="I27" s="76">
        <f aca="true" t="shared" si="3" ref="I27:I33">F27/D27*100</f>
        <v>69.24453798113105</v>
      </c>
      <c r="J27" s="2"/>
      <c r="L27" s="41"/>
    </row>
    <row r="28" spans="1:12" ht="24" customHeight="1">
      <c r="A28" s="20" t="s">
        <v>355</v>
      </c>
      <c r="B28" s="52" t="s">
        <v>368</v>
      </c>
      <c r="C28" s="21" t="s">
        <v>392</v>
      </c>
      <c r="D28" s="1">
        <v>541.91671</v>
      </c>
      <c r="E28" s="1">
        <v>171.2</v>
      </c>
      <c r="F28" s="4">
        <v>379.18635</v>
      </c>
      <c r="G28" s="5">
        <f aca="true" t="shared" si="4" ref="G28:G34">F28-L27</f>
        <v>379.18635</v>
      </c>
      <c r="H28" s="4">
        <f t="shared" si="0"/>
        <v>-162.73035999999996</v>
      </c>
      <c r="I28" s="1">
        <f t="shared" si="3"/>
        <v>69.97133378669945</v>
      </c>
      <c r="J28" s="2"/>
      <c r="L28" s="41"/>
    </row>
    <row r="29" spans="1:12" ht="15.75">
      <c r="A29" s="20" t="s">
        <v>355</v>
      </c>
      <c r="B29" s="52" t="s">
        <v>369</v>
      </c>
      <c r="C29" s="21" t="s">
        <v>393</v>
      </c>
      <c r="D29" s="1">
        <v>839.89176</v>
      </c>
      <c r="E29" s="1">
        <v>275.5</v>
      </c>
      <c r="F29" s="4">
        <v>621.25427</v>
      </c>
      <c r="G29" s="5">
        <f t="shared" si="4"/>
        <v>621.25427</v>
      </c>
      <c r="H29" s="4">
        <f t="shared" si="0"/>
        <v>-218.63748999999996</v>
      </c>
      <c r="I29" s="1">
        <f t="shared" si="3"/>
        <v>73.9683730198758</v>
      </c>
      <c r="J29" s="2"/>
      <c r="L29" s="41"/>
    </row>
    <row r="30" spans="1:12" ht="33" customHeight="1">
      <c r="A30" s="20" t="s">
        <v>355</v>
      </c>
      <c r="B30" s="52" t="s">
        <v>370</v>
      </c>
      <c r="C30" s="21" t="s">
        <v>394</v>
      </c>
      <c r="D30" s="1">
        <v>1077.84771</v>
      </c>
      <c r="E30" s="1">
        <v>185</v>
      </c>
      <c r="F30" s="4">
        <v>737.53453</v>
      </c>
      <c r="G30" s="5">
        <f t="shared" si="4"/>
        <v>737.53453</v>
      </c>
      <c r="H30" s="4">
        <f t="shared" si="0"/>
        <v>-340.31318</v>
      </c>
      <c r="I30" s="1">
        <f t="shared" si="3"/>
        <v>68.4265989673068</v>
      </c>
      <c r="J30" s="2"/>
      <c r="L30" s="41"/>
    </row>
    <row r="31" spans="1:12" ht="18.75" customHeight="1">
      <c r="A31" s="20" t="s">
        <v>355</v>
      </c>
      <c r="B31" s="52" t="s">
        <v>365</v>
      </c>
      <c r="C31" s="21" t="s">
        <v>395</v>
      </c>
      <c r="D31" s="1">
        <v>1072.731</v>
      </c>
      <c r="E31" s="1">
        <v>439.2</v>
      </c>
      <c r="F31" s="4">
        <v>716.45649</v>
      </c>
      <c r="G31" s="5">
        <f t="shared" si="4"/>
        <v>716.45649</v>
      </c>
      <c r="H31" s="4">
        <f t="shared" si="0"/>
        <v>-356.27450999999996</v>
      </c>
      <c r="I31" s="1">
        <f t="shared" si="3"/>
        <v>66.78808480411213</v>
      </c>
      <c r="J31" s="2"/>
      <c r="L31" s="41"/>
    </row>
    <row r="32" spans="1:12" ht="35.25" customHeight="1">
      <c r="A32" s="20" t="s">
        <v>355</v>
      </c>
      <c r="B32" s="52" t="s">
        <v>433</v>
      </c>
      <c r="C32" s="21" t="s">
        <v>532</v>
      </c>
      <c r="D32" s="1">
        <v>78.945</v>
      </c>
      <c r="E32" s="1">
        <v>76</v>
      </c>
      <c r="F32" s="4">
        <v>51.50725</v>
      </c>
      <c r="G32" s="5">
        <f t="shared" si="4"/>
        <v>51.50725</v>
      </c>
      <c r="H32" s="4">
        <f t="shared" si="0"/>
        <v>-27.437749999999994</v>
      </c>
      <c r="I32" s="1">
        <f t="shared" si="3"/>
        <v>65.2444740008867</v>
      </c>
      <c r="J32" s="2"/>
      <c r="L32" s="41"/>
    </row>
    <row r="33" spans="1:12" ht="30" customHeight="1">
      <c r="A33" s="22" t="s">
        <v>355</v>
      </c>
      <c r="B33" s="53" t="s">
        <v>418</v>
      </c>
      <c r="C33" s="7" t="s">
        <v>419</v>
      </c>
      <c r="D33" s="1">
        <v>12.23</v>
      </c>
      <c r="E33" s="1">
        <v>4</v>
      </c>
      <c r="F33" s="4">
        <v>3.18</v>
      </c>
      <c r="G33" s="5">
        <f t="shared" si="4"/>
        <v>3.18</v>
      </c>
      <c r="H33" s="4">
        <f t="shared" si="0"/>
        <v>-9.05</v>
      </c>
      <c r="I33" s="1">
        <f t="shared" si="3"/>
        <v>26.00163532297629</v>
      </c>
      <c r="J33" s="2"/>
      <c r="L33" s="41"/>
    </row>
    <row r="34" spans="1:12" ht="1.5" customHeight="1" hidden="1">
      <c r="A34" s="22" t="s">
        <v>355</v>
      </c>
      <c r="B34" s="53" t="s">
        <v>428</v>
      </c>
      <c r="C34" s="21" t="s">
        <v>459</v>
      </c>
      <c r="D34" s="1"/>
      <c r="E34" s="1">
        <v>402.9</v>
      </c>
      <c r="F34" s="4"/>
      <c r="G34" s="5">
        <f t="shared" si="4"/>
        <v>0</v>
      </c>
      <c r="H34" s="4"/>
      <c r="I34" s="1"/>
      <c r="J34" s="2"/>
      <c r="K34" s="2"/>
      <c r="L34" s="2"/>
    </row>
    <row r="35" spans="1:12" ht="15.75" hidden="1">
      <c r="A35" s="20" t="s">
        <v>396</v>
      </c>
      <c r="B35" s="52" t="s">
        <v>291</v>
      </c>
      <c r="C35" s="21" t="s">
        <v>397</v>
      </c>
      <c r="D35" s="1">
        <f>SUM(D36:D36)</f>
        <v>0</v>
      </c>
      <c r="E35" s="1">
        <f>SUM(E36:E36)</f>
        <v>0</v>
      </c>
      <c r="F35" s="1">
        <f>SUM(F36:F36)</f>
        <v>0</v>
      </c>
      <c r="G35" s="6">
        <f>SUM(G36:G36)</f>
        <v>0</v>
      </c>
      <c r="H35" s="4">
        <f aca="true" t="shared" si="5" ref="H35:H66">F35-D35</f>
        <v>0</v>
      </c>
      <c r="I35" s="1" t="e">
        <f aca="true" t="shared" si="6" ref="I35:I66">F35/D35*100</f>
        <v>#DIV/0!</v>
      </c>
      <c r="J35" s="2"/>
      <c r="L35" s="41"/>
    </row>
    <row r="36" spans="1:12" ht="47.25" hidden="1">
      <c r="A36" s="20" t="s">
        <v>338</v>
      </c>
      <c r="B36" s="52" t="s">
        <v>339</v>
      </c>
      <c r="C36" s="7" t="s">
        <v>422</v>
      </c>
      <c r="D36" s="1"/>
      <c r="E36" s="1"/>
      <c r="F36" s="4"/>
      <c r="G36" s="5">
        <f>F36-L35</f>
        <v>0</v>
      </c>
      <c r="H36" s="4">
        <f t="shared" si="5"/>
        <v>0</v>
      </c>
      <c r="I36" s="1" t="e">
        <f t="shared" si="6"/>
        <v>#DIV/0!</v>
      </c>
      <c r="J36" s="2"/>
      <c r="L36" s="2"/>
    </row>
    <row r="37" spans="1:12" ht="17.25" customHeight="1">
      <c r="A37" s="20" t="s">
        <v>398</v>
      </c>
      <c r="B37" s="71" t="s">
        <v>292</v>
      </c>
      <c r="C37" s="77" t="s">
        <v>46</v>
      </c>
      <c r="D37" s="13">
        <f>D38+D51+D89+D91+D101+D107+D59+D90</f>
        <v>30850.06053</v>
      </c>
      <c r="E37" s="13">
        <f>E38+E51+E89+E91+E101+E107+E59+E90</f>
        <v>5469.299999999999</v>
      </c>
      <c r="F37" s="13">
        <f>F38+F51+F59+F89+F90+F91+F101+F107</f>
        <v>23257.005699999998</v>
      </c>
      <c r="G37" s="13" t="e">
        <f>G38+G51+G60+G61+#REF!+G82+G85+G88+G89+G91+G101+G108</f>
        <v>#REF!</v>
      </c>
      <c r="H37" s="70">
        <f t="shared" si="5"/>
        <v>-7593.054830000001</v>
      </c>
      <c r="I37" s="13">
        <f t="shared" si="6"/>
        <v>75.38722874590094</v>
      </c>
      <c r="J37" s="2"/>
      <c r="L37" s="2"/>
    </row>
    <row r="38" spans="1:12" ht="15.75">
      <c r="A38" s="20"/>
      <c r="B38" s="78" t="s">
        <v>439</v>
      </c>
      <c r="C38" s="74" t="s">
        <v>533</v>
      </c>
      <c r="D38" s="76">
        <f>SUM(D39:D50)</f>
        <v>3437</v>
      </c>
      <c r="E38" s="76">
        <f>SUM(E39:E50)</f>
        <v>1141.1</v>
      </c>
      <c r="F38" s="76">
        <f>SUM(F39:F50)</f>
        <v>2183.1400000000003</v>
      </c>
      <c r="G38" s="76">
        <f>SUM(G39:G49)</f>
        <v>2064.82855</v>
      </c>
      <c r="H38" s="75">
        <f t="shared" si="5"/>
        <v>-1253.8599999999997</v>
      </c>
      <c r="I38" s="76">
        <f t="shared" si="6"/>
        <v>63.51876636601689</v>
      </c>
      <c r="J38" s="2"/>
      <c r="L38" s="41"/>
    </row>
    <row r="39" spans="1:12" ht="96.75" customHeight="1">
      <c r="A39" s="20" t="s">
        <v>293</v>
      </c>
      <c r="B39" s="115" t="s">
        <v>294</v>
      </c>
      <c r="C39" s="124" t="s">
        <v>113</v>
      </c>
      <c r="D39" s="117">
        <v>1400</v>
      </c>
      <c r="E39" s="117">
        <v>482.5</v>
      </c>
      <c r="F39" s="114">
        <v>887.25684</v>
      </c>
      <c r="G39" s="114">
        <f aca="true" t="shared" si="7" ref="G39:G49">F39-L38</f>
        <v>887.25684</v>
      </c>
      <c r="H39" s="114">
        <f t="shared" si="5"/>
        <v>-512.74316</v>
      </c>
      <c r="I39" s="117">
        <f t="shared" si="6"/>
        <v>63.375488571428576</v>
      </c>
      <c r="J39" s="2"/>
      <c r="L39" s="41"/>
    </row>
    <row r="40" spans="1:12" ht="94.5" customHeight="1" hidden="1">
      <c r="A40" s="20" t="s">
        <v>293</v>
      </c>
      <c r="B40" s="115" t="s">
        <v>341</v>
      </c>
      <c r="C40" s="124" t="s">
        <v>114</v>
      </c>
      <c r="D40" s="117">
        <v>0</v>
      </c>
      <c r="E40" s="117">
        <v>10.7</v>
      </c>
      <c r="F40" s="114">
        <v>0</v>
      </c>
      <c r="G40" s="114">
        <f t="shared" si="7"/>
        <v>0</v>
      </c>
      <c r="H40" s="114">
        <f t="shared" si="5"/>
        <v>0</v>
      </c>
      <c r="I40" s="117" t="e">
        <f t="shared" si="6"/>
        <v>#DIV/0!</v>
      </c>
      <c r="J40" s="2"/>
      <c r="L40" s="41"/>
    </row>
    <row r="41" spans="1:12" ht="94.5" customHeight="1">
      <c r="A41" s="20" t="s">
        <v>293</v>
      </c>
      <c r="B41" s="115" t="s">
        <v>342</v>
      </c>
      <c r="C41" s="124" t="s">
        <v>115</v>
      </c>
      <c r="D41" s="117">
        <v>16.3</v>
      </c>
      <c r="E41" s="117">
        <v>105.6</v>
      </c>
      <c r="F41" s="114">
        <v>3.2523</v>
      </c>
      <c r="G41" s="114">
        <f t="shared" si="7"/>
        <v>3.2523</v>
      </c>
      <c r="H41" s="114">
        <f t="shared" si="5"/>
        <v>-13.0477</v>
      </c>
      <c r="I41" s="117">
        <f t="shared" si="6"/>
        <v>19.952760736196318</v>
      </c>
      <c r="J41" s="2"/>
      <c r="L41" s="41"/>
    </row>
    <row r="42" spans="1:12" ht="81.75" customHeight="1">
      <c r="A42" s="20" t="s">
        <v>293</v>
      </c>
      <c r="B42" s="115" t="s">
        <v>343</v>
      </c>
      <c r="C42" s="124" t="s">
        <v>537</v>
      </c>
      <c r="D42" s="117">
        <v>500</v>
      </c>
      <c r="E42" s="117">
        <v>108.4</v>
      </c>
      <c r="F42" s="114">
        <v>255.68787</v>
      </c>
      <c r="G42" s="114">
        <f t="shared" si="7"/>
        <v>255.68787</v>
      </c>
      <c r="H42" s="114">
        <f t="shared" si="5"/>
        <v>-244.31213</v>
      </c>
      <c r="I42" s="117">
        <f t="shared" si="6"/>
        <v>51.137573999999994</v>
      </c>
      <c r="J42" s="2"/>
      <c r="L42" s="41"/>
    </row>
    <row r="43" spans="1:12" ht="67.5" customHeight="1" hidden="1">
      <c r="A43" s="20" t="s">
        <v>293</v>
      </c>
      <c r="B43" s="115" t="s">
        <v>427</v>
      </c>
      <c r="C43" s="128" t="s">
        <v>499</v>
      </c>
      <c r="D43" s="117">
        <v>0</v>
      </c>
      <c r="E43" s="117">
        <v>0.2</v>
      </c>
      <c r="F43" s="114">
        <v>0</v>
      </c>
      <c r="G43" s="114">
        <f t="shared" si="7"/>
        <v>0</v>
      </c>
      <c r="H43" s="114">
        <f t="shared" si="5"/>
        <v>0</v>
      </c>
      <c r="I43" s="117" t="e">
        <f t="shared" si="6"/>
        <v>#DIV/0!</v>
      </c>
      <c r="J43" s="2"/>
      <c r="L43" s="41"/>
    </row>
    <row r="44" spans="1:12" ht="0.75" customHeight="1" hidden="1">
      <c r="A44" s="20" t="s">
        <v>293</v>
      </c>
      <c r="B44" s="115" t="s">
        <v>380</v>
      </c>
      <c r="C44" s="124" t="s">
        <v>494</v>
      </c>
      <c r="D44" s="117"/>
      <c r="E44" s="117">
        <v>5</v>
      </c>
      <c r="F44" s="114"/>
      <c r="G44" s="114">
        <f t="shared" si="7"/>
        <v>0</v>
      </c>
      <c r="H44" s="114">
        <f t="shared" si="5"/>
        <v>0</v>
      </c>
      <c r="I44" s="117" t="e">
        <f t="shared" si="6"/>
        <v>#DIV/0!</v>
      </c>
      <c r="J44" s="2"/>
      <c r="L44" s="41"/>
    </row>
    <row r="45" spans="1:12" ht="63" customHeight="1">
      <c r="A45" s="20" t="s">
        <v>318</v>
      </c>
      <c r="B45" s="115" t="s">
        <v>361</v>
      </c>
      <c r="C45" s="124" t="s">
        <v>538</v>
      </c>
      <c r="D45" s="117">
        <v>1000</v>
      </c>
      <c r="E45" s="117">
        <v>286.4</v>
      </c>
      <c r="F45" s="114">
        <v>643.66789</v>
      </c>
      <c r="G45" s="114">
        <f t="shared" si="7"/>
        <v>643.66789</v>
      </c>
      <c r="H45" s="114">
        <f t="shared" si="5"/>
        <v>-356.33210999999994</v>
      </c>
      <c r="I45" s="117">
        <f t="shared" si="6"/>
        <v>64.366789</v>
      </c>
      <c r="J45" s="2"/>
      <c r="L45" s="41"/>
    </row>
    <row r="46" spans="1:12" ht="66" customHeight="1" hidden="1">
      <c r="A46" s="20" t="s">
        <v>318</v>
      </c>
      <c r="B46" s="115" t="s">
        <v>432</v>
      </c>
      <c r="C46" s="124" t="s">
        <v>0</v>
      </c>
      <c r="D46" s="117">
        <v>0</v>
      </c>
      <c r="E46" s="117">
        <v>0.3</v>
      </c>
      <c r="F46" s="114">
        <v>0</v>
      </c>
      <c r="G46" s="114">
        <f t="shared" si="7"/>
        <v>0</v>
      </c>
      <c r="H46" s="114">
        <f t="shared" si="5"/>
        <v>0</v>
      </c>
      <c r="I46" s="117" t="e">
        <f t="shared" si="6"/>
        <v>#DIV/0!</v>
      </c>
      <c r="J46" s="2"/>
      <c r="L46" s="41"/>
    </row>
    <row r="47" spans="1:12" ht="60" customHeight="1">
      <c r="A47" s="20" t="s">
        <v>318</v>
      </c>
      <c r="B47" s="115" t="s">
        <v>362</v>
      </c>
      <c r="C47" s="124" t="s">
        <v>1</v>
      </c>
      <c r="D47" s="117">
        <v>25.7</v>
      </c>
      <c r="E47" s="117">
        <v>56.5</v>
      </c>
      <c r="F47" s="114">
        <v>17.33852</v>
      </c>
      <c r="G47" s="114">
        <f t="shared" si="7"/>
        <v>17.33852</v>
      </c>
      <c r="H47" s="114">
        <f t="shared" si="5"/>
        <v>-8.36148</v>
      </c>
      <c r="I47" s="117">
        <f t="shared" si="6"/>
        <v>67.46505836575875</v>
      </c>
      <c r="J47" s="2"/>
      <c r="L47" s="41"/>
    </row>
    <row r="48" spans="1:12" ht="48.75" customHeight="1">
      <c r="A48" s="20" t="s">
        <v>318</v>
      </c>
      <c r="B48" s="115" t="s">
        <v>438</v>
      </c>
      <c r="C48" s="124" t="s">
        <v>440</v>
      </c>
      <c r="D48" s="117">
        <v>154.2</v>
      </c>
      <c r="E48" s="117">
        <v>50.6</v>
      </c>
      <c r="F48" s="114">
        <v>115.29307</v>
      </c>
      <c r="G48" s="114">
        <f t="shared" si="7"/>
        <v>115.29307</v>
      </c>
      <c r="H48" s="114">
        <f t="shared" si="5"/>
        <v>-38.90692999999999</v>
      </c>
      <c r="I48" s="117">
        <f t="shared" si="6"/>
        <v>74.76852788586253</v>
      </c>
      <c r="J48" s="2"/>
      <c r="L48" s="41"/>
    </row>
    <row r="49" spans="1:12" ht="31.5">
      <c r="A49" s="20" t="s">
        <v>318</v>
      </c>
      <c r="B49" s="115" t="s">
        <v>458</v>
      </c>
      <c r="C49" s="124" t="s">
        <v>2</v>
      </c>
      <c r="D49" s="117">
        <v>160.3</v>
      </c>
      <c r="E49" s="117">
        <v>34.9</v>
      </c>
      <c r="F49" s="114">
        <v>142.33206</v>
      </c>
      <c r="G49" s="114">
        <f t="shared" si="7"/>
        <v>142.33206</v>
      </c>
      <c r="H49" s="114">
        <f t="shared" si="5"/>
        <v>-17.96794</v>
      </c>
      <c r="I49" s="117">
        <f t="shared" si="6"/>
        <v>88.79105427323768</v>
      </c>
      <c r="J49" s="2"/>
      <c r="K49" s="2"/>
      <c r="L49" s="2"/>
    </row>
    <row r="50" spans="1:12" ht="31.5">
      <c r="A50" s="20" t="s">
        <v>318</v>
      </c>
      <c r="B50" s="115" t="s">
        <v>503</v>
      </c>
      <c r="C50" s="124" t="s">
        <v>504</v>
      </c>
      <c r="D50" s="117">
        <v>180.5</v>
      </c>
      <c r="E50" s="117"/>
      <c r="F50" s="114">
        <v>118.31145</v>
      </c>
      <c r="G50" s="114"/>
      <c r="H50" s="114">
        <f t="shared" si="5"/>
        <v>-62.188550000000006</v>
      </c>
      <c r="I50" s="117">
        <f t="shared" si="6"/>
        <v>65.54650969529085</v>
      </c>
      <c r="J50" s="2"/>
      <c r="K50" s="2"/>
      <c r="L50" s="2"/>
    </row>
    <row r="51" spans="1:12" ht="15.75">
      <c r="A51" s="20"/>
      <c r="B51" s="78" t="s">
        <v>441</v>
      </c>
      <c r="C51" s="79" t="s">
        <v>3</v>
      </c>
      <c r="D51" s="76">
        <f>SUM(D52:D58)</f>
        <v>18577.05</v>
      </c>
      <c r="E51" s="76">
        <f>SUM(E52:E58)</f>
        <v>1842.6999999999998</v>
      </c>
      <c r="F51" s="76">
        <f>SUM(F52:F58)</f>
        <v>15111.885549999999</v>
      </c>
      <c r="G51" s="76">
        <f>SUM(G52:G56)</f>
        <v>14762.38569</v>
      </c>
      <c r="H51" s="75">
        <f t="shared" si="5"/>
        <v>-3465.16445</v>
      </c>
      <c r="I51" s="76">
        <f t="shared" si="6"/>
        <v>81.34706829125183</v>
      </c>
      <c r="J51" s="2"/>
      <c r="L51" s="42"/>
    </row>
    <row r="52" spans="1:12" ht="19.5" customHeight="1">
      <c r="A52" s="20" t="s">
        <v>296</v>
      </c>
      <c r="B52" s="115" t="s">
        <v>344</v>
      </c>
      <c r="C52" s="127" t="s">
        <v>4</v>
      </c>
      <c r="D52" s="117">
        <v>300</v>
      </c>
      <c r="E52" s="117">
        <v>73.9</v>
      </c>
      <c r="F52" s="114">
        <v>210.20752</v>
      </c>
      <c r="G52" s="114">
        <f aca="true" t="shared" si="8" ref="G52:G57">F52-L51</f>
        <v>210.20752</v>
      </c>
      <c r="H52" s="114">
        <f t="shared" si="5"/>
        <v>-89.79248000000001</v>
      </c>
      <c r="I52" s="117">
        <f t="shared" si="6"/>
        <v>70.06917333333334</v>
      </c>
      <c r="J52" s="2"/>
      <c r="L52" s="41"/>
    </row>
    <row r="53" spans="1:12" ht="19.5" customHeight="1">
      <c r="A53" s="20" t="s">
        <v>296</v>
      </c>
      <c r="B53" s="115" t="s">
        <v>345</v>
      </c>
      <c r="C53" s="127" t="s">
        <v>460</v>
      </c>
      <c r="D53" s="117">
        <v>3910</v>
      </c>
      <c r="E53" s="117">
        <v>616.3</v>
      </c>
      <c r="F53" s="114">
        <v>3135.65073</v>
      </c>
      <c r="G53" s="114">
        <f t="shared" si="8"/>
        <v>3135.65073</v>
      </c>
      <c r="H53" s="114">
        <f t="shared" si="5"/>
        <v>-774.3492700000002</v>
      </c>
      <c r="I53" s="117">
        <f t="shared" si="6"/>
        <v>80.19567084398976</v>
      </c>
      <c r="J53" s="2"/>
      <c r="L53" s="41"/>
    </row>
    <row r="54" spans="1:12" ht="18.75" customHeight="1">
      <c r="A54" s="20" t="s">
        <v>296</v>
      </c>
      <c r="B54" s="115" t="s">
        <v>346</v>
      </c>
      <c r="C54" s="127" t="s">
        <v>399</v>
      </c>
      <c r="D54" s="117">
        <v>10218.1</v>
      </c>
      <c r="E54" s="117">
        <v>640.5</v>
      </c>
      <c r="F54" s="114">
        <v>8602.44056</v>
      </c>
      <c r="G54" s="114">
        <f t="shared" si="8"/>
        <v>8602.44056</v>
      </c>
      <c r="H54" s="114">
        <f t="shared" si="5"/>
        <v>-1615.6594400000013</v>
      </c>
      <c r="I54" s="117">
        <f t="shared" si="6"/>
        <v>84.18825965688336</v>
      </c>
      <c r="J54" s="2"/>
      <c r="L54" s="41"/>
    </row>
    <row r="55" spans="1:12" ht="31.5">
      <c r="A55" s="20" t="s">
        <v>296</v>
      </c>
      <c r="B55" s="115" t="s">
        <v>347</v>
      </c>
      <c r="C55" s="127" t="s">
        <v>461</v>
      </c>
      <c r="D55" s="117">
        <v>1440</v>
      </c>
      <c r="E55" s="117">
        <v>137.2</v>
      </c>
      <c r="F55" s="114">
        <v>1180.19015</v>
      </c>
      <c r="G55" s="114">
        <f t="shared" si="8"/>
        <v>1180.19015</v>
      </c>
      <c r="H55" s="114">
        <f t="shared" si="5"/>
        <v>-259.8098500000001</v>
      </c>
      <c r="I55" s="117">
        <f t="shared" si="6"/>
        <v>81.95764930555555</v>
      </c>
      <c r="J55" s="2"/>
      <c r="L55" s="41"/>
    </row>
    <row r="56" spans="1:12" ht="18.75" customHeight="1">
      <c r="A56" s="20" t="s">
        <v>296</v>
      </c>
      <c r="B56" s="115" t="s">
        <v>348</v>
      </c>
      <c r="C56" s="127" t="s">
        <v>400</v>
      </c>
      <c r="D56" s="117">
        <v>2284.95</v>
      </c>
      <c r="E56" s="117">
        <v>336.9</v>
      </c>
      <c r="F56" s="114">
        <v>1633.89673</v>
      </c>
      <c r="G56" s="114">
        <f t="shared" si="8"/>
        <v>1633.89673</v>
      </c>
      <c r="H56" s="114">
        <f t="shared" si="5"/>
        <v>-651.0532699999999</v>
      </c>
      <c r="I56" s="117">
        <f t="shared" si="6"/>
        <v>71.50689205453074</v>
      </c>
      <c r="J56" s="2"/>
      <c r="L56" s="41"/>
    </row>
    <row r="57" spans="1:12" ht="20.25" customHeight="1">
      <c r="A57" s="20" t="s">
        <v>296</v>
      </c>
      <c r="B57" s="115" t="s">
        <v>435</v>
      </c>
      <c r="C57" s="127" t="s">
        <v>442</v>
      </c>
      <c r="D57" s="117">
        <v>400</v>
      </c>
      <c r="E57" s="117">
        <v>37.9</v>
      </c>
      <c r="F57" s="114">
        <v>335.58518</v>
      </c>
      <c r="G57" s="114">
        <f t="shared" si="8"/>
        <v>335.58518</v>
      </c>
      <c r="H57" s="114">
        <f t="shared" si="5"/>
        <v>-64.41482000000002</v>
      </c>
      <c r="I57" s="117">
        <f t="shared" si="6"/>
        <v>83.896295</v>
      </c>
      <c r="J57" s="2"/>
      <c r="L57" s="41"/>
    </row>
    <row r="58" spans="1:12" ht="17.25" customHeight="1">
      <c r="A58" s="20" t="s">
        <v>296</v>
      </c>
      <c r="B58" s="115" t="s">
        <v>501</v>
      </c>
      <c r="C58" s="127" t="s">
        <v>5</v>
      </c>
      <c r="D58" s="117">
        <v>24</v>
      </c>
      <c r="E58" s="117"/>
      <c r="F58" s="114">
        <v>13.91468</v>
      </c>
      <c r="G58" s="114"/>
      <c r="H58" s="114">
        <f t="shared" si="5"/>
        <v>-10.08532</v>
      </c>
      <c r="I58" s="117">
        <f t="shared" si="6"/>
        <v>57.977833333333336</v>
      </c>
      <c r="J58" s="2"/>
      <c r="L58" s="41"/>
    </row>
    <row r="59" spans="1:12" ht="18" customHeight="1">
      <c r="A59" s="20"/>
      <c r="B59" s="73" t="s">
        <v>462</v>
      </c>
      <c r="C59" s="79" t="s">
        <v>3</v>
      </c>
      <c r="D59" s="76">
        <f>D60+D61+D63+D82+D85+D88+D65+D86+D87+D64+D80+D62+D81+D83+D84</f>
        <v>2033.6342000000002</v>
      </c>
      <c r="E59" s="76">
        <f>E60+E61+E63+E82+E85+E88+E65+E86+E87+E64+E80+E62+E81+E83+E84</f>
        <v>949.1999999999999</v>
      </c>
      <c r="F59" s="76">
        <f>F60+F61+F63+F82+F85+F88+F65+F86+F87+F64+F80+F62+F81+F83+F84</f>
        <v>1409.5383199999999</v>
      </c>
      <c r="G59" s="76">
        <f>G60+G61+G63+G82+G85+G88+G65+G86+G87+G64+G80</f>
        <v>1318.9260299999999</v>
      </c>
      <c r="H59" s="75">
        <f t="shared" si="5"/>
        <v>-624.0958800000003</v>
      </c>
      <c r="I59" s="76">
        <f t="shared" si="6"/>
        <v>69.31130092127678</v>
      </c>
      <c r="J59" s="2"/>
      <c r="L59" s="41"/>
    </row>
    <row r="60" spans="1:12" ht="30.75" customHeight="1">
      <c r="A60" s="20" t="s">
        <v>296</v>
      </c>
      <c r="B60" s="115" t="s">
        <v>297</v>
      </c>
      <c r="C60" s="127" t="s">
        <v>6</v>
      </c>
      <c r="D60" s="117">
        <v>450</v>
      </c>
      <c r="E60" s="117">
        <v>256.9</v>
      </c>
      <c r="F60" s="114">
        <v>401.82904</v>
      </c>
      <c r="G60" s="114">
        <f>F60-L59</f>
        <v>401.82904</v>
      </c>
      <c r="H60" s="114">
        <f t="shared" si="5"/>
        <v>-48.17095999999998</v>
      </c>
      <c r="I60" s="117">
        <f t="shared" si="6"/>
        <v>89.29534222222223</v>
      </c>
      <c r="J60" s="2"/>
      <c r="L60" s="41"/>
    </row>
    <row r="61" spans="1:12" ht="34.5" customHeight="1">
      <c r="A61" s="20" t="s">
        <v>295</v>
      </c>
      <c r="B61" s="115" t="s">
        <v>329</v>
      </c>
      <c r="C61" s="127" t="s">
        <v>423</v>
      </c>
      <c r="D61" s="117">
        <v>369</v>
      </c>
      <c r="E61" s="117">
        <v>28.4</v>
      </c>
      <c r="F61" s="114">
        <v>292.55895</v>
      </c>
      <c r="G61" s="114">
        <f>F61-L60</f>
        <v>292.55895</v>
      </c>
      <c r="H61" s="114">
        <f t="shared" si="5"/>
        <v>-76.44105000000002</v>
      </c>
      <c r="I61" s="117">
        <f t="shared" si="6"/>
        <v>79.28426829268292</v>
      </c>
      <c r="J61" s="2"/>
      <c r="L61" s="2"/>
    </row>
    <row r="62" spans="1:12" ht="47.25">
      <c r="A62" s="20"/>
      <c r="B62" s="115" t="s">
        <v>49</v>
      </c>
      <c r="C62" s="127" t="s">
        <v>50</v>
      </c>
      <c r="D62" s="117">
        <v>0.7342</v>
      </c>
      <c r="E62" s="117"/>
      <c r="F62" s="117">
        <v>0.7342</v>
      </c>
      <c r="G62" s="114"/>
      <c r="H62" s="114">
        <f t="shared" si="5"/>
        <v>0</v>
      </c>
      <c r="I62" s="117">
        <f t="shared" si="6"/>
        <v>100</v>
      </c>
      <c r="J62" s="2"/>
      <c r="L62" s="2"/>
    </row>
    <row r="63" spans="1:12" ht="34.5" customHeight="1">
      <c r="A63" s="20" t="s">
        <v>300</v>
      </c>
      <c r="B63" s="52" t="s">
        <v>301</v>
      </c>
      <c r="C63" s="21" t="s">
        <v>7</v>
      </c>
      <c r="D63" s="1">
        <v>923.4</v>
      </c>
      <c r="E63" s="1">
        <v>605.1</v>
      </c>
      <c r="F63" s="1">
        <v>523.46437</v>
      </c>
      <c r="G63" s="5">
        <f>F63-L62</f>
        <v>523.46437</v>
      </c>
      <c r="H63" s="4">
        <f t="shared" si="5"/>
        <v>-399.93562999999995</v>
      </c>
      <c r="I63" s="1">
        <f t="shared" si="6"/>
        <v>56.68879900368204</v>
      </c>
      <c r="J63" s="2"/>
      <c r="L63" s="43"/>
    </row>
    <row r="64" spans="1:12" ht="31.5">
      <c r="A64" s="20" t="s">
        <v>300</v>
      </c>
      <c r="B64" s="115" t="s">
        <v>301</v>
      </c>
      <c r="C64" s="116" t="s">
        <v>507</v>
      </c>
      <c r="D64" s="117">
        <v>37.3</v>
      </c>
      <c r="E64" s="117"/>
      <c r="F64" s="117">
        <v>37.1252</v>
      </c>
      <c r="G64" s="114"/>
      <c r="H64" s="114">
        <f t="shared" si="5"/>
        <v>-0.17479999999999762</v>
      </c>
      <c r="I64" s="117">
        <f t="shared" si="6"/>
        <v>99.5313672922252</v>
      </c>
      <c r="J64" s="2"/>
      <c r="L64" s="43"/>
    </row>
    <row r="65" spans="1:12" ht="33" customHeight="1">
      <c r="A65" s="20" t="s">
        <v>300</v>
      </c>
      <c r="B65" s="52" t="s">
        <v>301</v>
      </c>
      <c r="C65" s="21" t="s">
        <v>61</v>
      </c>
      <c r="D65" s="1">
        <v>100</v>
      </c>
      <c r="E65" s="1">
        <v>13</v>
      </c>
      <c r="F65" s="5">
        <v>48.89431</v>
      </c>
      <c r="G65" s="5">
        <f>F65-L63</f>
        <v>48.89431</v>
      </c>
      <c r="H65" s="4">
        <f t="shared" si="5"/>
        <v>-51.10569</v>
      </c>
      <c r="I65" s="1">
        <f t="shared" si="6"/>
        <v>48.89431</v>
      </c>
      <c r="J65" s="2"/>
      <c r="L65" s="43"/>
    </row>
    <row r="66" spans="1:12" ht="0.75" customHeight="1" hidden="1">
      <c r="A66" s="20" t="s">
        <v>300</v>
      </c>
      <c r="B66" s="52" t="s">
        <v>301</v>
      </c>
      <c r="C66" s="21" t="s">
        <v>402</v>
      </c>
      <c r="D66" s="1"/>
      <c r="E66" s="1">
        <v>13</v>
      </c>
      <c r="F66" s="5"/>
      <c r="G66" s="5">
        <f aca="true" t="shared" si="9" ref="G66:G79">F66-L65</f>
        <v>0</v>
      </c>
      <c r="H66" s="4">
        <f t="shared" si="5"/>
        <v>0</v>
      </c>
      <c r="I66" s="1" t="e">
        <f t="shared" si="6"/>
        <v>#DIV/0!</v>
      </c>
      <c r="J66" s="2"/>
      <c r="L66" s="43"/>
    </row>
    <row r="67" spans="1:12" ht="15.75" hidden="1">
      <c r="A67" s="20" t="s">
        <v>300</v>
      </c>
      <c r="B67" s="52" t="s">
        <v>301</v>
      </c>
      <c r="C67" s="21" t="s">
        <v>406</v>
      </c>
      <c r="D67" s="1"/>
      <c r="E67" s="1">
        <v>5</v>
      </c>
      <c r="F67" s="5"/>
      <c r="G67" s="5">
        <f t="shared" si="9"/>
        <v>0</v>
      </c>
      <c r="H67" s="4">
        <f aca="true" t="shared" si="10" ref="H67:H90">F67-D67</f>
        <v>0</v>
      </c>
      <c r="I67" s="1" t="e">
        <f aca="true" t="shared" si="11" ref="I67:I90">F67/D67*100</f>
        <v>#DIV/0!</v>
      </c>
      <c r="J67" s="2"/>
      <c r="L67" s="43"/>
    </row>
    <row r="68" spans="1:12" ht="15.75" hidden="1">
      <c r="A68" s="20" t="s">
        <v>300</v>
      </c>
      <c r="B68" s="52" t="s">
        <v>301</v>
      </c>
      <c r="C68" s="21" t="s">
        <v>379</v>
      </c>
      <c r="D68" s="1"/>
      <c r="E68" s="1">
        <v>3</v>
      </c>
      <c r="F68" s="5"/>
      <c r="G68" s="5">
        <f t="shared" si="9"/>
        <v>0</v>
      </c>
      <c r="H68" s="4">
        <f t="shared" si="10"/>
        <v>0</v>
      </c>
      <c r="I68" s="1" t="e">
        <f t="shared" si="11"/>
        <v>#DIV/0!</v>
      </c>
      <c r="J68" s="2"/>
      <c r="L68" s="43"/>
    </row>
    <row r="69" spans="1:12" ht="15.75" hidden="1">
      <c r="A69" s="20" t="s">
        <v>300</v>
      </c>
      <c r="B69" s="52" t="s">
        <v>301</v>
      </c>
      <c r="C69" s="21" t="s">
        <v>374</v>
      </c>
      <c r="D69" s="1"/>
      <c r="E69" s="1">
        <v>5</v>
      </c>
      <c r="F69" s="5"/>
      <c r="G69" s="5">
        <f t="shared" si="9"/>
        <v>0</v>
      </c>
      <c r="H69" s="4">
        <f t="shared" si="10"/>
        <v>0</v>
      </c>
      <c r="I69" s="1" t="e">
        <f t="shared" si="11"/>
        <v>#DIV/0!</v>
      </c>
      <c r="J69" s="2"/>
      <c r="L69" s="43"/>
    </row>
    <row r="70" spans="1:12" ht="15.75" hidden="1">
      <c r="A70" s="20" t="s">
        <v>300</v>
      </c>
      <c r="B70" s="52" t="s">
        <v>301</v>
      </c>
      <c r="C70" s="21" t="s">
        <v>401</v>
      </c>
      <c r="D70" s="1"/>
      <c r="E70" s="1">
        <v>5</v>
      </c>
      <c r="F70" s="5"/>
      <c r="G70" s="5">
        <f t="shared" si="9"/>
        <v>0</v>
      </c>
      <c r="H70" s="4">
        <f t="shared" si="10"/>
        <v>0</v>
      </c>
      <c r="I70" s="1" t="e">
        <f t="shared" si="11"/>
        <v>#DIV/0!</v>
      </c>
      <c r="J70" s="2"/>
      <c r="L70" s="43"/>
    </row>
    <row r="71" spans="1:12" ht="15.75" hidden="1">
      <c r="A71" s="20" t="s">
        <v>300</v>
      </c>
      <c r="B71" s="52" t="s">
        <v>301</v>
      </c>
      <c r="C71" s="21" t="s">
        <v>372</v>
      </c>
      <c r="D71" s="1"/>
      <c r="E71" s="1">
        <v>45</v>
      </c>
      <c r="F71" s="5"/>
      <c r="G71" s="5">
        <f t="shared" si="9"/>
        <v>0</v>
      </c>
      <c r="H71" s="4">
        <f t="shared" si="10"/>
        <v>0</v>
      </c>
      <c r="I71" s="1" t="e">
        <f t="shared" si="11"/>
        <v>#DIV/0!</v>
      </c>
      <c r="J71" s="2"/>
      <c r="L71" s="43"/>
    </row>
    <row r="72" spans="1:12" ht="15.75" hidden="1">
      <c r="A72" s="20" t="s">
        <v>300</v>
      </c>
      <c r="B72" s="52" t="s">
        <v>301</v>
      </c>
      <c r="C72" s="21" t="s">
        <v>383</v>
      </c>
      <c r="D72" s="1"/>
      <c r="E72" s="1">
        <v>36</v>
      </c>
      <c r="F72" s="5"/>
      <c r="G72" s="5">
        <f t="shared" si="9"/>
        <v>0</v>
      </c>
      <c r="H72" s="4">
        <f t="shared" si="10"/>
        <v>0</v>
      </c>
      <c r="I72" s="1" t="e">
        <f t="shared" si="11"/>
        <v>#DIV/0!</v>
      </c>
      <c r="J72" s="2"/>
      <c r="L72" s="43"/>
    </row>
    <row r="73" spans="1:12" ht="15.75" hidden="1">
      <c r="A73" s="20" t="s">
        <v>300</v>
      </c>
      <c r="B73" s="52" t="s">
        <v>301</v>
      </c>
      <c r="C73" s="21" t="s">
        <v>373</v>
      </c>
      <c r="D73" s="1"/>
      <c r="E73" s="1">
        <v>4.5</v>
      </c>
      <c r="F73" s="5"/>
      <c r="G73" s="5">
        <f t="shared" si="9"/>
        <v>0</v>
      </c>
      <c r="H73" s="4">
        <f t="shared" si="10"/>
        <v>0</v>
      </c>
      <c r="I73" s="1" t="e">
        <f t="shared" si="11"/>
        <v>#DIV/0!</v>
      </c>
      <c r="J73" s="2"/>
      <c r="L73" s="43"/>
    </row>
    <row r="74" spans="1:12" ht="15.75" hidden="1">
      <c r="A74" s="20" t="s">
        <v>300</v>
      </c>
      <c r="B74" s="52" t="s">
        <v>301</v>
      </c>
      <c r="C74" s="3" t="s">
        <v>407</v>
      </c>
      <c r="D74" s="1"/>
      <c r="E74" s="1">
        <v>6</v>
      </c>
      <c r="F74" s="5"/>
      <c r="G74" s="5">
        <f t="shared" si="9"/>
        <v>0</v>
      </c>
      <c r="H74" s="4">
        <f t="shared" si="10"/>
        <v>0</v>
      </c>
      <c r="I74" s="1" t="e">
        <f t="shared" si="11"/>
        <v>#DIV/0!</v>
      </c>
      <c r="J74" s="2"/>
      <c r="L74" s="43"/>
    </row>
    <row r="75" spans="1:12" ht="31.5" hidden="1">
      <c r="A75" s="20" t="s">
        <v>300</v>
      </c>
      <c r="B75" s="52" t="s">
        <v>301</v>
      </c>
      <c r="C75" s="21" t="s">
        <v>371</v>
      </c>
      <c r="D75" s="1"/>
      <c r="E75" s="1">
        <v>15</v>
      </c>
      <c r="F75" s="5"/>
      <c r="G75" s="5">
        <f t="shared" si="9"/>
        <v>0</v>
      </c>
      <c r="H75" s="4">
        <f t="shared" si="10"/>
        <v>0</v>
      </c>
      <c r="I75" s="1" t="e">
        <f t="shared" si="11"/>
        <v>#DIV/0!</v>
      </c>
      <c r="J75" s="2"/>
      <c r="L75" s="43"/>
    </row>
    <row r="76" spans="1:12" ht="31.5" hidden="1">
      <c r="A76" s="20" t="s">
        <v>300</v>
      </c>
      <c r="B76" s="52" t="s">
        <v>301</v>
      </c>
      <c r="C76" s="21" t="s">
        <v>404</v>
      </c>
      <c r="D76" s="1"/>
      <c r="E76" s="1">
        <v>70</v>
      </c>
      <c r="F76" s="5"/>
      <c r="G76" s="5">
        <f t="shared" si="9"/>
        <v>0</v>
      </c>
      <c r="H76" s="4">
        <f t="shared" si="10"/>
        <v>0</v>
      </c>
      <c r="I76" s="1" t="e">
        <f t="shared" si="11"/>
        <v>#DIV/0!</v>
      </c>
      <c r="J76" s="2"/>
      <c r="L76" s="43"/>
    </row>
    <row r="77" spans="1:12" ht="31.5" hidden="1">
      <c r="A77" s="20" t="s">
        <v>300</v>
      </c>
      <c r="B77" s="52" t="s">
        <v>301</v>
      </c>
      <c r="C77" s="21" t="s">
        <v>403</v>
      </c>
      <c r="D77" s="1"/>
      <c r="E77" s="1">
        <v>40</v>
      </c>
      <c r="F77" s="5"/>
      <c r="G77" s="5">
        <f t="shared" si="9"/>
        <v>0</v>
      </c>
      <c r="H77" s="4">
        <f t="shared" si="10"/>
        <v>0</v>
      </c>
      <c r="I77" s="1" t="e">
        <f t="shared" si="11"/>
        <v>#DIV/0!</v>
      </c>
      <c r="J77" s="2"/>
      <c r="L77" s="43"/>
    </row>
    <row r="78" spans="1:12" ht="15.75" hidden="1">
      <c r="A78" s="20" t="s">
        <v>300</v>
      </c>
      <c r="B78" s="52" t="s">
        <v>301</v>
      </c>
      <c r="C78" s="21" t="s">
        <v>378</v>
      </c>
      <c r="D78" s="1"/>
      <c r="E78" s="1">
        <v>6</v>
      </c>
      <c r="F78" s="5"/>
      <c r="G78" s="5">
        <f t="shared" si="9"/>
        <v>0</v>
      </c>
      <c r="H78" s="4">
        <f t="shared" si="10"/>
        <v>0</v>
      </c>
      <c r="I78" s="1" t="e">
        <f t="shared" si="11"/>
        <v>#DIV/0!</v>
      </c>
      <c r="J78" s="2"/>
      <c r="L78" s="43"/>
    </row>
    <row r="79" spans="1:12" ht="20.25" customHeight="1" hidden="1">
      <c r="A79" s="20" t="s">
        <v>300</v>
      </c>
      <c r="B79" s="52" t="s">
        <v>301</v>
      </c>
      <c r="C79" s="3" t="s">
        <v>405</v>
      </c>
      <c r="D79" s="1"/>
      <c r="E79" s="1">
        <v>20</v>
      </c>
      <c r="F79" s="5"/>
      <c r="G79" s="5">
        <f t="shared" si="9"/>
        <v>0</v>
      </c>
      <c r="H79" s="4">
        <f t="shared" si="10"/>
        <v>0</v>
      </c>
      <c r="I79" s="1" t="e">
        <f t="shared" si="11"/>
        <v>#DIV/0!</v>
      </c>
      <c r="J79" s="2"/>
      <c r="L79" s="41"/>
    </row>
    <row r="80" spans="1:12" ht="47.25">
      <c r="A80" s="20"/>
      <c r="B80" s="52" t="s">
        <v>511</v>
      </c>
      <c r="C80" s="3" t="s">
        <v>62</v>
      </c>
      <c r="D80" s="1">
        <v>20</v>
      </c>
      <c r="E80" s="1"/>
      <c r="F80" s="5">
        <v>6.19353</v>
      </c>
      <c r="G80" s="5"/>
      <c r="H80" s="4">
        <f t="shared" si="10"/>
        <v>-13.806470000000001</v>
      </c>
      <c r="I80" s="1">
        <f t="shared" si="11"/>
        <v>30.967650000000003</v>
      </c>
      <c r="J80" s="2"/>
      <c r="L80" s="41"/>
    </row>
    <row r="81" spans="1:12" ht="47.25">
      <c r="A81" s="20"/>
      <c r="B81" s="52" t="s">
        <v>511</v>
      </c>
      <c r="C81" s="3" t="s">
        <v>63</v>
      </c>
      <c r="D81" s="1">
        <v>5</v>
      </c>
      <c r="E81" s="1"/>
      <c r="F81" s="5">
        <v>4</v>
      </c>
      <c r="G81" s="5"/>
      <c r="H81" s="4">
        <f t="shared" si="10"/>
        <v>-1</v>
      </c>
      <c r="I81" s="1">
        <f t="shared" si="11"/>
        <v>80</v>
      </c>
      <c r="J81" s="2"/>
      <c r="L81" s="41"/>
    </row>
    <row r="82" spans="1:12" ht="31.5" hidden="1">
      <c r="A82" s="20" t="s">
        <v>298</v>
      </c>
      <c r="B82" s="115" t="s">
        <v>299</v>
      </c>
      <c r="C82" s="116" t="s">
        <v>470</v>
      </c>
      <c r="D82" s="117">
        <v>0</v>
      </c>
      <c r="E82" s="117">
        <v>2.4</v>
      </c>
      <c r="F82" s="114">
        <v>0</v>
      </c>
      <c r="G82" s="114">
        <f>F82-L79</f>
        <v>0</v>
      </c>
      <c r="H82" s="4">
        <f t="shared" si="10"/>
        <v>0</v>
      </c>
      <c r="I82" s="1" t="e">
        <f t="shared" si="11"/>
        <v>#DIV/0!</v>
      </c>
      <c r="J82" s="2"/>
      <c r="L82" s="41"/>
    </row>
    <row r="83" spans="1:12" ht="31.5">
      <c r="A83" s="20"/>
      <c r="B83" s="87" t="s">
        <v>511</v>
      </c>
      <c r="C83" s="143" t="s">
        <v>103</v>
      </c>
      <c r="D83" s="6">
        <v>25</v>
      </c>
      <c r="E83" s="6"/>
      <c r="F83" s="5">
        <v>14.45936</v>
      </c>
      <c r="G83" s="5"/>
      <c r="H83" s="4">
        <f t="shared" si="10"/>
        <v>-10.54064</v>
      </c>
      <c r="I83" s="1">
        <f t="shared" si="11"/>
        <v>57.837439999999994</v>
      </c>
      <c r="J83" s="2"/>
      <c r="L83" s="41"/>
    </row>
    <row r="84" spans="1:12" ht="31.5">
      <c r="A84" s="20"/>
      <c r="B84" s="115" t="s">
        <v>121</v>
      </c>
      <c r="C84" s="116" t="s">
        <v>470</v>
      </c>
      <c r="D84" s="117">
        <v>5</v>
      </c>
      <c r="E84" s="117"/>
      <c r="F84" s="114">
        <v>5</v>
      </c>
      <c r="G84" s="114"/>
      <c r="H84" s="114">
        <f t="shared" si="10"/>
        <v>0</v>
      </c>
      <c r="I84" s="117">
        <f t="shared" si="11"/>
        <v>100</v>
      </c>
      <c r="J84" s="2"/>
      <c r="L84" s="41"/>
    </row>
    <row r="85" spans="1:12" ht="31.5">
      <c r="A85" s="20" t="s">
        <v>300</v>
      </c>
      <c r="B85" s="52" t="s">
        <v>330</v>
      </c>
      <c r="C85" s="21" t="s">
        <v>522</v>
      </c>
      <c r="D85" s="6">
        <v>57.2</v>
      </c>
      <c r="E85" s="6">
        <v>38.3</v>
      </c>
      <c r="F85" s="5">
        <v>42.5214</v>
      </c>
      <c r="G85" s="5">
        <f>F85-L82</f>
        <v>42.5214</v>
      </c>
      <c r="H85" s="4">
        <f t="shared" si="10"/>
        <v>-14.678600000000003</v>
      </c>
      <c r="I85" s="1">
        <f t="shared" si="11"/>
        <v>74.33811188811188</v>
      </c>
      <c r="J85" s="2"/>
      <c r="L85" s="41"/>
    </row>
    <row r="86" spans="1:12" ht="63" hidden="1">
      <c r="A86" s="20"/>
      <c r="B86" s="52" t="s">
        <v>330</v>
      </c>
      <c r="C86" s="21" t="s">
        <v>496</v>
      </c>
      <c r="D86" s="1">
        <v>0</v>
      </c>
      <c r="E86" s="1"/>
      <c r="F86" s="4">
        <v>0</v>
      </c>
      <c r="G86" s="5"/>
      <c r="H86" s="4">
        <f t="shared" si="10"/>
        <v>0</v>
      </c>
      <c r="I86" s="1" t="e">
        <f t="shared" si="11"/>
        <v>#DIV/0!</v>
      </c>
      <c r="J86" s="2"/>
      <c r="L86" s="41"/>
    </row>
    <row r="87" spans="1:12" ht="31.5">
      <c r="A87" s="20" t="s">
        <v>300</v>
      </c>
      <c r="B87" s="115" t="s">
        <v>330</v>
      </c>
      <c r="C87" s="116" t="s">
        <v>8</v>
      </c>
      <c r="D87" s="117">
        <v>24</v>
      </c>
      <c r="E87" s="117"/>
      <c r="F87" s="114">
        <v>23.1</v>
      </c>
      <c r="G87" s="114"/>
      <c r="H87" s="114">
        <f t="shared" si="10"/>
        <v>-0.8999999999999986</v>
      </c>
      <c r="I87" s="117">
        <f t="shared" si="11"/>
        <v>96.25</v>
      </c>
      <c r="J87" s="2"/>
      <c r="L87" s="41"/>
    </row>
    <row r="88" spans="1:12" ht="17.25" customHeight="1">
      <c r="A88" s="20" t="s">
        <v>300</v>
      </c>
      <c r="B88" s="129" t="s">
        <v>408</v>
      </c>
      <c r="C88" s="124" t="s">
        <v>443</v>
      </c>
      <c r="D88" s="117">
        <v>17</v>
      </c>
      <c r="E88" s="117">
        <v>5.1</v>
      </c>
      <c r="F88" s="114">
        <v>9.65796</v>
      </c>
      <c r="G88" s="114">
        <f>F88-L85</f>
        <v>9.65796</v>
      </c>
      <c r="H88" s="114">
        <f t="shared" si="10"/>
        <v>-7.342040000000001</v>
      </c>
      <c r="I88" s="117">
        <f t="shared" si="11"/>
        <v>56.8115294117647</v>
      </c>
      <c r="J88" s="2"/>
      <c r="L88" s="41"/>
    </row>
    <row r="89" spans="1:12" ht="67.5" customHeight="1">
      <c r="A89" s="22" t="s">
        <v>296</v>
      </c>
      <c r="B89" s="80" t="s">
        <v>512</v>
      </c>
      <c r="C89" s="81" t="s">
        <v>9</v>
      </c>
      <c r="D89" s="76">
        <v>248.25905</v>
      </c>
      <c r="E89" s="76">
        <v>301.4</v>
      </c>
      <c r="F89" s="75">
        <v>107.42155</v>
      </c>
      <c r="G89" s="75">
        <f>F89-L88</f>
        <v>107.42155</v>
      </c>
      <c r="H89" s="75">
        <f t="shared" si="10"/>
        <v>-140.8375</v>
      </c>
      <c r="I89" s="76">
        <f t="shared" si="11"/>
        <v>43.26994323066974</v>
      </c>
      <c r="J89" s="2"/>
      <c r="L89" s="2"/>
    </row>
    <row r="90" spans="1:12" ht="68.25" customHeight="1">
      <c r="A90" s="22" t="s">
        <v>296</v>
      </c>
      <c r="B90" s="129" t="s">
        <v>512</v>
      </c>
      <c r="C90" s="127" t="s">
        <v>10</v>
      </c>
      <c r="D90" s="117">
        <v>2256.6</v>
      </c>
      <c r="E90" s="117"/>
      <c r="F90" s="114">
        <v>1307.36457</v>
      </c>
      <c r="G90" s="114"/>
      <c r="H90" s="114">
        <f t="shared" si="10"/>
        <v>-949.23543</v>
      </c>
      <c r="I90" s="117">
        <f t="shared" si="11"/>
        <v>57.93514889657006</v>
      </c>
      <c r="J90" s="2"/>
      <c r="L90" s="2"/>
    </row>
    <row r="91" spans="1:12" ht="15.75">
      <c r="A91" s="20" t="s">
        <v>296</v>
      </c>
      <c r="B91" s="78" t="s">
        <v>444</v>
      </c>
      <c r="C91" s="74" t="s">
        <v>445</v>
      </c>
      <c r="D91" s="76">
        <f aca="true" t="shared" si="12" ref="D91:I91">SUM(D92:D100)</f>
        <v>468.06728</v>
      </c>
      <c r="E91" s="76">
        <f t="shared" si="12"/>
        <v>163.6</v>
      </c>
      <c r="F91" s="76">
        <f t="shared" si="12"/>
        <v>164.12473999999997</v>
      </c>
      <c r="G91" s="76">
        <f t="shared" si="12"/>
        <v>14.40529</v>
      </c>
      <c r="H91" s="76">
        <f t="shared" si="12"/>
        <v>-303.94254</v>
      </c>
      <c r="I91" s="76" t="e">
        <f t="shared" si="12"/>
        <v>#DIV/0!</v>
      </c>
      <c r="J91" s="2"/>
      <c r="L91" s="41"/>
    </row>
    <row r="92" spans="1:12" ht="33" customHeight="1">
      <c r="A92" s="20" t="s">
        <v>296</v>
      </c>
      <c r="B92" s="52" t="s">
        <v>358</v>
      </c>
      <c r="C92" s="21" t="s">
        <v>11</v>
      </c>
      <c r="D92" s="1">
        <v>14.406</v>
      </c>
      <c r="E92" s="1">
        <v>124.6</v>
      </c>
      <c r="F92" s="4">
        <v>14.40529</v>
      </c>
      <c r="G92" s="5">
        <f>F92-L91</f>
        <v>14.40529</v>
      </c>
      <c r="H92" s="4">
        <f aca="true" t="shared" si="13" ref="H92:H124">F92-D92</f>
        <v>-0.0007099999999997664</v>
      </c>
      <c r="I92" s="1">
        <f aca="true" t="shared" si="14" ref="I92:I124">F92/D92*100</f>
        <v>99.99507149798696</v>
      </c>
      <c r="J92" s="2"/>
      <c r="L92" s="41"/>
    </row>
    <row r="93" spans="1:12" ht="47.25" hidden="1">
      <c r="A93" s="20" t="s">
        <v>296</v>
      </c>
      <c r="B93" s="52" t="s">
        <v>337</v>
      </c>
      <c r="C93" s="21" t="s">
        <v>500</v>
      </c>
      <c r="D93" s="1">
        <v>0</v>
      </c>
      <c r="E93" s="1">
        <v>22</v>
      </c>
      <c r="F93" s="4">
        <v>0</v>
      </c>
      <c r="G93" s="5">
        <f>F93-L92</f>
        <v>0</v>
      </c>
      <c r="H93" s="4">
        <f t="shared" si="13"/>
        <v>0</v>
      </c>
      <c r="I93" s="1" t="e">
        <f t="shared" si="14"/>
        <v>#DIV/0!</v>
      </c>
      <c r="J93" s="2"/>
      <c r="L93" s="41"/>
    </row>
    <row r="94" spans="1:12" ht="0.75" customHeight="1" hidden="1">
      <c r="A94" s="20" t="s">
        <v>296</v>
      </c>
      <c r="B94" s="52" t="s">
        <v>359</v>
      </c>
      <c r="C94" s="21" t="s">
        <v>500</v>
      </c>
      <c r="D94" s="1">
        <v>0</v>
      </c>
      <c r="E94" s="1">
        <v>17</v>
      </c>
      <c r="F94" s="4">
        <v>0</v>
      </c>
      <c r="G94" s="5">
        <f>F94-L93</f>
        <v>0</v>
      </c>
      <c r="H94" s="4">
        <f t="shared" si="13"/>
        <v>0</v>
      </c>
      <c r="I94" s="1" t="e">
        <f t="shared" si="14"/>
        <v>#DIV/0!</v>
      </c>
      <c r="J94" s="2"/>
      <c r="L94" s="2"/>
    </row>
    <row r="95" spans="1:12" ht="44.25" customHeight="1">
      <c r="A95" s="20"/>
      <c r="B95" s="52" t="s">
        <v>358</v>
      </c>
      <c r="C95" s="21" t="s">
        <v>122</v>
      </c>
      <c r="D95" s="1">
        <v>296.1</v>
      </c>
      <c r="E95" s="1"/>
      <c r="F95" s="4">
        <v>46.11843</v>
      </c>
      <c r="G95" s="5"/>
      <c r="H95" s="4">
        <f t="shared" si="13"/>
        <v>-249.98157000000003</v>
      </c>
      <c r="I95" s="1">
        <f t="shared" si="14"/>
        <v>15.575288753799391</v>
      </c>
      <c r="J95" s="2"/>
      <c r="L95" s="2"/>
    </row>
    <row r="96" spans="1:12" ht="48.75" customHeight="1">
      <c r="A96" s="20"/>
      <c r="B96" s="52" t="s">
        <v>359</v>
      </c>
      <c r="C96" s="21" t="s">
        <v>64</v>
      </c>
      <c r="D96" s="1">
        <v>44.47328</v>
      </c>
      <c r="E96" s="1"/>
      <c r="F96" s="4">
        <v>41.02804</v>
      </c>
      <c r="G96" s="5"/>
      <c r="H96" s="4">
        <f t="shared" si="13"/>
        <v>-3.4452400000000054</v>
      </c>
      <c r="I96" s="1">
        <f t="shared" si="14"/>
        <v>92.25323610041804</v>
      </c>
      <c r="J96" s="2"/>
      <c r="L96" s="2"/>
    </row>
    <row r="97" spans="1:12" ht="64.5" customHeight="1">
      <c r="A97" s="20" t="s">
        <v>296</v>
      </c>
      <c r="B97" s="52" t="s">
        <v>359</v>
      </c>
      <c r="C97" s="7" t="s">
        <v>65</v>
      </c>
      <c r="D97" s="1">
        <v>12</v>
      </c>
      <c r="E97" s="1"/>
      <c r="F97" s="4">
        <v>6.91256</v>
      </c>
      <c r="G97" s="5"/>
      <c r="H97" s="4">
        <f t="shared" si="13"/>
        <v>-5.08744</v>
      </c>
      <c r="I97" s="1">
        <f t="shared" si="14"/>
        <v>57.604666666666674</v>
      </c>
      <c r="J97" s="2"/>
      <c r="L97" s="2"/>
    </row>
    <row r="98" spans="1:12" ht="64.5" customHeight="1">
      <c r="A98" s="20"/>
      <c r="B98" s="52" t="s">
        <v>104</v>
      </c>
      <c r="C98" s="7" t="s">
        <v>106</v>
      </c>
      <c r="D98" s="1">
        <v>5</v>
      </c>
      <c r="E98" s="1"/>
      <c r="F98" s="4">
        <v>0.484</v>
      </c>
      <c r="G98" s="5"/>
      <c r="H98" s="4">
        <f t="shared" si="13"/>
        <v>-4.516</v>
      </c>
      <c r="I98" s="1">
        <f t="shared" si="14"/>
        <v>9.68</v>
      </c>
      <c r="J98" s="2"/>
      <c r="L98" s="2"/>
    </row>
    <row r="99" spans="1:12" ht="64.5" customHeight="1">
      <c r="A99" s="20"/>
      <c r="B99" s="52" t="s">
        <v>105</v>
      </c>
      <c r="C99" s="7" t="s">
        <v>107</v>
      </c>
      <c r="D99" s="1">
        <v>4</v>
      </c>
      <c r="E99" s="1"/>
      <c r="F99" s="4">
        <v>0.954</v>
      </c>
      <c r="G99" s="5"/>
      <c r="H99" s="4">
        <f t="shared" si="13"/>
        <v>-3.0460000000000003</v>
      </c>
      <c r="I99" s="1">
        <f t="shared" si="14"/>
        <v>23.849999999999998</v>
      </c>
      <c r="J99" s="2"/>
      <c r="L99" s="2"/>
    </row>
    <row r="100" spans="1:12" ht="50.25" customHeight="1">
      <c r="A100" s="20"/>
      <c r="B100" s="52" t="s">
        <v>519</v>
      </c>
      <c r="C100" s="21" t="s">
        <v>12</v>
      </c>
      <c r="D100" s="1">
        <v>92.088</v>
      </c>
      <c r="E100" s="1"/>
      <c r="F100" s="4">
        <v>54.22242</v>
      </c>
      <c r="G100" s="5"/>
      <c r="H100" s="4">
        <f t="shared" si="13"/>
        <v>-37.865579999999994</v>
      </c>
      <c r="I100" s="1">
        <f t="shared" si="14"/>
        <v>58.88109199895752</v>
      </c>
      <c r="J100" s="2"/>
      <c r="L100" s="2"/>
    </row>
    <row r="101" spans="1:12" ht="15.75">
      <c r="A101" s="20"/>
      <c r="B101" s="73" t="s">
        <v>302</v>
      </c>
      <c r="C101" s="74" t="s">
        <v>13</v>
      </c>
      <c r="D101" s="76">
        <f>SUM(D102:D106)</f>
        <v>1613.7</v>
      </c>
      <c r="E101" s="76">
        <f>SUM(E102:E106)</f>
        <v>661.9</v>
      </c>
      <c r="F101" s="76">
        <f>SUM(F102:F106)</f>
        <v>1141.86866</v>
      </c>
      <c r="G101" s="76">
        <f>SUM(G102:G106)</f>
        <v>1070.19015</v>
      </c>
      <c r="H101" s="75">
        <f t="shared" si="13"/>
        <v>-471.83133999999995</v>
      </c>
      <c r="I101" s="76">
        <f t="shared" si="14"/>
        <v>70.76090103488878</v>
      </c>
      <c r="J101" s="2"/>
      <c r="L101" s="2"/>
    </row>
    <row r="102" spans="1:12" ht="65.25" customHeight="1">
      <c r="A102" s="20" t="s">
        <v>303</v>
      </c>
      <c r="B102" s="52" t="s">
        <v>304</v>
      </c>
      <c r="C102" s="21" t="s">
        <v>14</v>
      </c>
      <c r="D102" s="1">
        <v>1380.7</v>
      </c>
      <c r="E102" s="1">
        <v>392.3</v>
      </c>
      <c r="F102" s="1">
        <v>985.91369</v>
      </c>
      <c r="G102" s="5">
        <f>F102-L101</f>
        <v>985.91369</v>
      </c>
      <c r="H102" s="4">
        <f t="shared" si="13"/>
        <v>-394.78631000000007</v>
      </c>
      <c r="I102" s="1">
        <f t="shared" si="14"/>
        <v>71.40680017382486</v>
      </c>
      <c r="J102" s="2"/>
      <c r="L102" s="41"/>
    </row>
    <row r="103" spans="1:12" ht="79.5" customHeight="1">
      <c r="A103" s="20" t="s">
        <v>303</v>
      </c>
      <c r="B103" s="52" t="s">
        <v>513</v>
      </c>
      <c r="C103" s="7" t="s">
        <v>116</v>
      </c>
      <c r="D103" s="1">
        <v>103</v>
      </c>
      <c r="E103" s="1"/>
      <c r="F103" s="1">
        <v>71.67851</v>
      </c>
      <c r="G103" s="5"/>
      <c r="H103" s="4">
        <f t="shared" si="13"/>
        <v>-31.321489999999997</v>
      </c>
      <c r="I103" s="1">
        <f t="shared" si="14"/>
        <v>69.59078640776698</v>
      </c>
      <c r="J103" s="2"/>
      <c r="L103" s="41"/>
    </row>
    <row r="104" spans="1:12" ht="48" customHeight="1">
      <c r="A104" s="20" t="s">
        <v>295</v>
      </c>
      <c r="B104" s="52" t="s">
        <v>305</v>
      </c>
      <c r="C104" s="7" t="s">
        <v>521</v>
      </c>
      <c r="D104" s="1">
        <v>36.4</v>
      </c>
      <c r="E104" s="1">
        <v>3.4</v>
      </c>
      <c r="F104" s="4">
        <v>21.77213</v>
      </c>
      <c r="G104" s="5">
        <f>F104-L102</f>
        <v>21.77213</v>
      </c>
      <c r="H104" s="4">
        <f t="shared" si="13"/>
        <v>-14.627869999999998</v>
      </c>
      <c r="I104" s="1">
        <f t="shared" si="14"/>
        <v>59.81354395604396</v>
      </c>
      <c r="J104" s="2"/>
      <c r="L104" s="2"/>
    </row>
    <row r="105" spans="1:12" ht="79.5" customHeight="1">
      <c r="A105" s="20" t="s">
        <v>293</v>
      </c>
      <c r="B105" s="52" t="s">
        <v>306</v>
      </c>
      <c r="C105" s="3" t="s">
        <v>16</v>
      </c>
      <c r="D105" s="1">
        <v>93.6</v>
      </c>
      <c r="E105" s="1">
        <v>32.8</v>
      </c>
      <c r="F105" s="1">
        <v>62.50433</v>
      </c>
      <c r="G105" s="5">
        <f>F105-L104</f>
        <v>62.50433</v>
      </c>
      <c r="H105" s="4">
        <f t="shared" si="13"/>
        <v>-31.09566999999999</v>
      </c>
      <c r="I105" s="1">
        <f t="shared" si="14"/>
        <v>66.77813034188034</v>
      </c>
      <c r="J105" s="2"/>
      <c r="L105" s="43"/>
    </row>
    <row r="106" spans="1:12" ht="31.5" hidden="1">
      <c r="A106" s="20" t="s">
        <v>300</v>
      </c>
      <c r="B106" s="52" t="s">
        <v>307</v>
      </c>
      <c r="C106" s="3" t="s">
        <v>471</v>
      </c>
      <c r="D106" s="1">
        <v>0</v>
      </c>
      <c r="E106" s="1">
        <v>233.4</v>
      </c>
      <c r="F106" s="5">
        <v>0</v>
      </c>
      <c r="G106" s="5">
        <f>F106-L105</f>
        <v>0</v>
      </c>
      <c r="H106" s="4">
        <f t="shared" si="13"/>
        <v>0</v>
      </c>
      <c r="I106" s="1" t="e">
        <f t="shared" si="14"/>
        <v>#DIV/0!</v>
      </c>
      <c r="J106" s="2"/>
      <c r="L106" s="43"/>
    </row>
    <row r="107" spans="1:12" ht="15.75">
      <c r="A107" s="20"/>
      <c r="B107" s="73" t="s">
        <v>308</v>
      </c>
      <c r="C107" s="74" t="s">
        <v>445</v>
      </c>
      <c r="D107" s="76">
        <f>D108+D109+D110</f>
        <v>2215.75</v>
      </c>
      <c r="E107" s="76">
        <f>E108+E109+E110</f>
        <v>409.4</v>
      </c>
      <c r="F107" s="76">
        <f>F108+F109+F110</f>
        <v>1831.66231</v>
      </c>
      <c r="G107" s="83">
        <f>G108+G109+G110</f>
        <v>1826.13999</v>
      </c>
      <c r="H107" s="75">
        <f t="shared" si="13"/>
        <v>-384.08769000000007</v>
      </c>
      <c r="I107" s="76">
        <f t="shared" si="14"/>
        <v>82.66556741509646</v>
      </c>
      <c r="J107" s="2"/>
      <c r="L107" s="41"/>
    </row>
    <row r="108" spans="1:12" ht="31.5">
      <c r="A108" s="20" t="s">
        <v>298</v>
      </c>
      <c r="B108" s="115" t="s">
        <v>308</v>
      </c>
      <c r="C108" s="116" t="s">
        <v>424</v>
      </c>
      <c r="D108" s="117">
        <v>2209.35</v>
      </c>
      <c r="E108" s="117">
        <v>409.4</v>
      </c>
      <c r="F108" s="114">
        <v>1826.13999</v>
      </c>
      <c r="G108" s="114">
        <f>F108-L107</f>
        <v>1826.13999</v>
      </c>
      <c r="H108" s="114">
        <f t="shared" si="13"/>
        <v>-383.21001</v>
      </c>
      <c r="I108" s="117">
        <f t="shared" si="14"/>
        <v>82.65507909566162</v>
      </c>
      <c r="J108" s="2"/>
      <c r="L108" s="41"/>
    </row>
    <row r="109" spans="1:12" ht="47.25">
      <c r="A109" s="20"/>
      <c r="B109" s="115" t="s">
        <v>463</v>
      </c>
      <c r="C109" s="116" t="s">
        <v>479</v>
      </c>
      <c r="D109" s="117">
        <v>5.5</v>
      </c>
      <c r="E109" s="117"/>
      <c r="F109" s="114">
        <v>5.15032</v>
      </c>
      <c r="G109" s="114"/>
      <c r="H109" s="114">
        <f t="shared" si="13"/>
        <v>-0.3496800000000002</v>
      </c>
      <c r="I109" s="117">
        <f t="shared" si="14"/>
        <v>93.64218181818181</v>
      </c>
      <c r="J109" s="2"/>
      <c r="L109" s="41"/>
    </row>
    <row r="110" spans="1:12" ht="19.5" customHeight="1">
      <c r="A110" s="20"/>
      <c r="B110" s="115" t="s">
        <v>464</v>
      </c>
      <c r="C110" s="116" t="s">
        <v>480</v>
      </c>
      <c r="D110" s="117">
        <v>0.9</v>
      </c>
      <c r="E110" s="117"/>
      <c r="F110" s="114">
        <v>0.372</v>
      </c>
      <c r="G110" s="114"/>
      <c r="H110" s="114">
        <f t="shared" si="13"/>
        <v>-0.528</v>
      </c>
      <c r="I110" s="117">
        <f t="shared" si="14"/>
        <v>41.333333333333336</v>
      </c>
      <c r="J110" s="2" t="s">
        <v>366</v>
      </c>
      <c r="L110" s="2"/>
    </row>
    <row r="111" spans="1:12" ht="16.5" customHeight="1">
      <c r="A111" s="22" t="s">
        <v>409</v>
      </c>
      <c r="B111" s="82" t="s">
        <v>309</v>
      </c>
      <c r="C111" s="77" t="s">
        <v>17</v>
      </c>
      <c r="D111" s="13">
        <f>SUM(D112:D116)</f>
        <v>4431.1669999999995</v>
      </c>
      <c r="E111" s="13">
        <f>SUM(E112:E116)</f>
        <v>3220.6</v>
      </c>
      <c r="F111" s="13">
        <f>SUM(F112:F116)</f>
        <v>3663.81322</v>
      </c>
      <c r="G111" s="13">
        <f>SUM(G112:G116)</f>
        <v>3663.81322</v>
      </c>
      <c r="H111" s="70">
        <f t="shared" si="13"/>
        <v>-767.3537799999995</v>
      </c>
      <c r="I111" s="13">
        <f t="shared" si="14"/>
        <v>82.68280613210922</v>
      </c>
      <c r="J111" s="2" t="s">
        <v>367</v>
      </c>
      <c r="L111" s="41"/>
    </row>
    <row r="112" spans="1:12" ht="63">
      <c r="A112" s="20" t="s">
        <v>310</v>
      </c>
      <c r="B112" s="52" t="s">
        <v>508</v>
      </c>
      <c r="C112" s="7" t="s">
        <v>66</v>
      </c>
      <c r="D112" s="1">
        <v>1.967</v>
      </c>
      <c r="E112" s="1">
        <v>768.1</v>
      </c>
      <c r="F112" s="4">
        <v>1.967</v>
      </c>
      <c r="G112" s="5">
        <f>F112-L111</f>
        <v>1.967</v>
      </c>
      <c r="H112" s="4">
        <f t="shared" si="13"/>
        <v>0</v>
      </c>
      <c r="I112" s="1">
        <f t="shared" si="14"/>
        <v>100</v>
      </c>
      <c r="J112" s="2"/>
      <c r="L112" s="41"/>
    </row>
    <row r="113" spans="1:12" ht="46.5" customHeight="1" hidden="1">
      <c r="A113" s="20" t="s">
        <v>310</v>
      </c>
      <c r="B113" s="52" t="s">
        <v>363</v>
      </c>
      <c r="C113" s="26" t="s">
        <v>18</v>
      </c>
      <c r="D113" s="1"/>
      <c r="E113" s="1">
        <v>852.5</v>
      </c>
      <c r="F113" s="4"/>
      <c r="G113" s="5">
        <f>F113-L112</f>
        <v>0</v>
      </c>
      <c r="H113" s="4">
        <f t="shared" si="13"/>
        <v>0</v>
      </c>
      <c r="I113" s="1" t="e">
        <f t="shared" si="14"/>
        <v>#DIV/0!</v>
      </c>
      <c r="J113" s="2"/>
      <c r="L113" s="41"/>
    </row>
    <row r="114" spans="1:12" ht="47.25" hidden="1">
      <c r="A114" s="20" t="s">
        <v>310</v>
      </c>
      <c r="B114" s="52" t="s">
        <v>363</v>
      </c>
      <c r="C114" s="26" t="s">
        <v>514</v>
      </c>
      <c r="D114" s="1"/>
      <c r="E114" s="1"/>
      <c r="F114" s="4"/>
      <c r="G114" s="5"/>
      <c r="H114" s="4">
        <f t="shared" si="13"/>
        <v>0</v>
      </c>
      <c r="I114" s="1" t="e">
        <f t="shared" si="14"/>
        <v>#DIV/0!</v>
      </c>
      <c r="J114" s="2"/>
      <c r="L114" s="41"/>
    </row>
    <row r="115" spans="1:12" ht="47.25" hidden="1">
      <c r="A115" s="20" t="s">
        <v>312</v>
      </c>
      <c r="B115" s="52" t="s">
        <v>505</v>
      </c>
      <c r="C115" s="26" t="s">
        <v>502</v>
      </c>
      <c r="D115" s="1"/>
      <c r="E115" s="1">
        <v>0</v>
      </c>
      <c r="F115" s="4"/>
      <c r="G115" s="5">
        <f>F115-L113</f>
        <v>0</v>
      </c>
      <c r="H115" s="4">
        <f t="shared" si="13"/>
        <v>0</v>
      </c>
      <c r="I115" s="1" t="e">
        <f t="shared" si="14"/>
        <v>#DIV/0!</v>
      </c>
      <c r="J115" s="2"/>
      <c r="L115" s="41"/>
    </row>
    <row r="116" spans="1:12" ht="15.75">
      <c r="A116" s="20" t="s">
        <v>312</v>
      </c>
      <c r="B116" s="52" t="s">
        <v>313</v>
      </c>
      <c r="C116" s="23" t="s">
        <v>377</v>
      </c>
      <c r="D116" s="1">
        <v>4429.2</v>
      </c>
      <c r="E116" s="1">
        <v>1600</v>
      </c>
      <c r="F116" s="4">
        <v>3661.84622</v>
      </c>
      <c r="G116" s="5">
        <f>F116-L115</f>
        <v>3661.84622</v>
      </c>
      <c r="H116" s="4">
        <f t="shared" si="13"/>
        <v>-767.3537799999999</v>
      </c>
      <c r="I116" s="1">
        <f t="shared" si="14"/>
        <v>82.67511559649598</v>
      </c>
      <c r="J116" s="2"/>
      <c r="L116" s="2"/>
    </row>
    <row r="117" spans="1:12" ht="15.75">
      <c r="A117" s="22" t="s">
        <v>314</v>
      </c>
      <c r="B117" s="82" t="s">
        <v>327</v>
      </c>
      <c r="C117" s="77" t="s">
        <v>19</v>
      </c>
      <c r="D117" s="13">
        <f>SUM(D118:D123)</f>
        <v>2976.327</v>
      </c>
      <c r="E117" s="13">
        <f>SUM(E118:E123)</f>
        <v>970.5999999999999</v>
      </c>
      <c r="F117" s="13">
        <f>SUM(F118:F123)</f>
        <v>2216.46605</v>
      </c>
      <c r="G117" s="13" t="e">
        <f>SUM(G118:G123)</f>
        <v>#REF!</v>
      </c>
      <c r="H117" s="70">
        <f t="shared" si="13"/>
        <v>-759.8609500000002</v>
      </c>
      <c r="I117" s="13">
        <f t="shared" si="14"/>
        <v>74.46984319935275</v>
      </c>
      <c r="J117" s="2"/>
      <c r="L117" s="41"/>
    </row>
    <row r="118" spans="1:12" ht="15.75">
      <c r="A118" s="20" t="s">
        <v>314</v>
      </c>
      <c r="B118" s="52" t="s">
        <v>446</v>
      </c>
      <c r="C118" s="21" t="s">
        <v>449</v>
      </c>
      <c r="D118" s="1">
        <v>430.024</v>
      </c>
      <c r="E118" s="1">
        <v>123.4</v>
      </c>
      <c r="F118" s="4">
        <v>300.63036</v>
      </c>
      <c r="G118" s="5">
        <f>F118-L117</f>
        <v>300.63036</v>
      </c>
      <c r="H118" s="4">
        <f t="shared" si="13"/>
        <v>-129.39364</v>
      </c>
      <c r="I118" s="1">
        <f t="shared" si="14"/>
        <v>69.91013524826522</v>
      </c>
      <c r="J118" s="2"/>
      <c r="L118" s="41"/>
    </row>
    <row r="119" spans="1:12" ht="15.75">
      <c r="A119" s="20" t="s">
        <v>314</v>
      </c>
      <c r="B119" s="52" t="s">
        <v>447</v>
      </c>
      <c r="C119" s="21" t="s">
        <v>451</v>
      </c>
      <c r="D119" s="1">
        <v>265.188</v>
      </c>
      <c r="E119" s="1">
        <v>86.6</v>
      </c>
      <c r="F119" s="4">
        <v>165.06803</v>
      </c>
      <c r="G119" s="5">
        <f>F119-L118</f>
        <v>165.06803</v>
      </c>
      <c r="H119" s="4">
        <f t="shared" si="13"/>
        <v>-100.11997</v>
      </c>
      <c r="I119" s="1">
        <f t="shared" si="14"/>
        <v>62.245663453851606</v>
      </c>
      <c r="J119" s="2"/>
      <c r="L119" s="41"/>
    </row>
    <row r="120" spans="1:12" ht="18" customHeight="1">
      <c r="A120" s="20" t="s">
        <v>314</v>
      </c>
      <c r="B120" s="52" t="s">
        <v>448</v>
      </c>
      <c r="C120" s="21" t="s">
        <v>450</v>
      </c>
      <c r="D120" s="1">
        <v>1877.41</v>
      </c>
      <c r="E120" s="1">
        <v>581.9</v>
      </c>
      <c r="F120" s="4">
        <v>1447.10566</v>
      </c>
      <c r="G120" s="5" t="e">
        <f>F120-#REF!</f>
        <v>#REF!</v>
      </c>
      <c r="H120" s="4">
        <f t="shared" si="13"/>
        <v>-430.30434000000014</v>
      </c>
      <c r="I120" s="1">
        <f t="shared" si="14"/>
        <v>77.0798951747354</v>
      </c>
      <c r="J120" s="2"/>
      <c r="L120" s="41"/>
    </row>
    <row r="121" spans="1:12" ht="63" hidden="1">
      <c r="A121" s="20" t="s">
        <v>354</v>
      </c>
      <c r="B121" s="52" t="s">
        <v>430</v>
      </c>
      <c r="C121" s="21" t="s">
        <v>429</v>
      </c>
      <c r="D121" s="1">
        <v>0</v>
      </c>
      <c r="E121" s="1">
        <v>18.4</v>
      </c>
      <c r="F121" s="4">
        <v>0</v>
      </c>
      <c r="G121" s="5">
        <f>F121-L120</f>
        <v>0</v>
      </c>
      <c r="H121" s="4">
        <f t="shared" si="13"/>
        <v>0</v>
      </c>
      <c r="I121" s="1" t="e">
        <f t="shared" si="14"/>
        <v>#DIV/0!</v>
      </c>
      <c r="J121" s="2"/>
      <c r="L121" s="41"/>
    </row>
    <row r="122" spans="1:12" ht="15.75">
      <c r="A122" s="20" t="s">
        <v>314</v>
      </c>
      <c r="B122" s="52" t="s">
        <v>420</v>
      </c>
      <c r="C122" s="21" t="s">
        <v>393</v>
      </c>
      <c r="D122" s="1">
        <v>211.705</v>
      </c>
      <c r="E122" s="1">
        <v>60.3</v>
      </c>
      <c r="F122" s="4">
        <v>148.48471</v>
      </c>
      <c r="G122" s="5">
        <f>F122-L121</f>
        <v>148.48471</v>
      </c>
      <c r="H122" s="4">
        <f t="shared" si="13"/>
        <v>-63.220290000000006</v>
      </c>
      <c r="I122" s="1">
        <f t="shared" si="14"/>
        <v>70.13755461609314</v>
      </c>
      <c r="J122" s="2"/>
      <c r="L122" s="41"/>
    </row>
    <row r="123" spans="1:12" ht="50.25" customHeight="1">
      <c r="A123" s="20" t="s">
        <v>421</v>
      </c>
      <c r="B123" s="52" t="s">
        <v>420</v>
      </c>
      <c r="C123" s="21" t="s">
        <v>20</v>
      </c>
      <c r="D123" s="1">
        <v>192</v>
      </c>
      <c r="E123" s="1">
        <v>100</v>
      </c>
      <c r="F123" s="4">
        <v>155.17729</v>
      </c>
      <c r="G123" s="5">
        <f>F123-L122</f>
        <v>155.17729</v>
      </c>
      <c r="H123" s="4">
        <f t="shared" si="13"/>
        <v>-36.82271</v>
      </c>
      <c r="I123" s="1">
        <f t="shared" si="14"/>
        <v>80.82150520833333</v>
      </c>
      <c r="J123" s="2"/>
      <c r="L123" s="2"/>
    </row>
    <row r="124" spans="1:12" ht="19.5" customHeight="1">
      <c r="A124" s="20" t="s">
        <v>410</v>
      </c>
      <c r="B124" s="71" t="s">
        <v>364</v>
      </c>
      <c r="C124" s="72" t="s">
        <v>21</v>
      </c>
      <c r="D124" s="13">
        <f>SUM(D125:D128)</f>
        <v>409.1</v>
      </c>
      <c r="E124" s="13">
        <f>SUM(E125:E128)</f>
        <v>141.2</v>
      </c>
      <c r="F124" s="13">
        <f>SUM(F125:F128)</f>
        <v>288.77369</v>
      </c>
      <c r="G124" s="13">
        <f>SUM(G125:G127)</f>
        <v>81.5254</v>
      </c>
      <c r="H124" s="70">
        <f t="shared" si="13"/>
        <v>-120.32631000000003</v>
      </c>
      <c r="I124" s="13">
        <f t="shared" si="14"/>
        <v>70.58755560987532</v>
      </c>
      <c r="J124" s="2"/>
      <c r="L124" s="42"/>
    </row>
    <row r="125" spans="1:12" ht="15" customHeight="1" hidden="1">
      <c r="A125" s="27" t="s">
        <v>335</v>
      </c>
      <c r="B125" s="54" t="s">
        <v>334</v>
      </c>
      <c r="C125" s="7" t="s">
        <v>472</v>
      </c>
      <c r="D125" s="1">
        <v>0</v>
      </c>
      <c r="E125" s="1">
        <v>21</v>
      </c>
      <c r="F125" s="8">
        <v>0</v>
      </c>
      <c r="G125" s="5">
        <f>F125-L124</f>
        <v>0</v>
      </c>
      <c r="H125" s="4">
        <f aca="true" t="shared" si="15" ref="H125:H158">F125-D125</f>
        <v>0</v>
      </c>
      <c r="I125" s="1" t="e">
        <f aca="true" t="shared" si="16" ref="I125:I155">F125/D125*100</f>
        <v>#DIV/0!</v>
      </c>
      <c r="J125" s="2"/>
      <c r="L125" s="42"/>
    </row>
    <row r="126" spans="1:12" ht="23.25" customHeight="1" hidden="1">
      <c r="A126" s="27" t="s">
        <v>375</v>
      </c>
      <c r="B126" s="54" t="s">
        <v>376</v>
      </c>
      <c r="C126" s="7" t="s">
        <v>473</v>
      </c>
      <c r="D126" s="1">
        <v>0</v>
      </c>
      <c r="E126" s="1">
        <v>120.2</v>
      </c>
      <c r="F126" s="8">
        <v>0</v>
      </c>
      <c r="G126" s="5">
        <f>F126-L125</f>
        <v>0</v>
      </c>
      <c r="H126" s="4">
        <f t="shared" si="15"/>
        <v>0</v>
      </c>
      <c r="I126" s="1" t="e">
        <f t="shared" si="16"/>
        <v>#DIV/0!</v>
      </c>
      <c r="J126" s="2"/>
      <c r="L126" s="41"/>
    </row>
    <row r="127" spans="1:12" ht="31.5" customHeight="1">
      <c r="A127" s="27" t="s">
        <v>375</v>
      </c>
      <c r="B127" s="54" t="s">
        <v>376</v>
      </c>
      <c r="C127" s="7" t="s">
        <v>520</v>
      </c>
      <c r="D127" s="1">
        <v>100</v>
      </c>
      <c r="E127" s="1"/>
      <c r="F127" s="4">
        <v>81.5254</v>
      </c>
      <c r="G127" s="5">
        <f>F127-L126</f>
        <v>81.5254</v>
      </c>
      <c r="H127" s="4">
        <f t="shared" si="15"/>
        <v>-18.474599999999995</v>
      </c>
      <c r="I127" s="1">
        <f t="shared" si="16"/>
        <v>81.5254</v>
      </c>
      <c r="J127" s="2"/>
      <c r="L127" s="2"/>
    </row>
    <row r="128" spans="1:12" ht="47.25">
      <c r="A128" s="27"/>
      <c r="B128" s="54" t="s">
        <v>51</v>
      </c>
      <c r="C128" s="84" t="s">
        <v>67</v>
      </c>
      <c r="D128" s="1">
        <v>309.1</v>
      </c>
      <c r="E128" s="1"/>
      <c r="F128" s="4">
        <v>207.24829</v>
      </c>
      <c r="G128" s="5"/>
      <c r="H128" s="4">
        <f t="shared" si="15"/>
        <v>-101.85171000000003</v>
      </c>
      <c r="I128" s="1">
        <f t="shared" si="16"/>
        <v>67.04894532513748</v>
      </c>
      <c r="J128" s="2"/>
      <c r="L128" s="2"/>
    </row>
    <row r="129" spans="1:12" ht="15.75">
      <c r="A129" s="22" t="s">
        <v>315</v>
      </c>
      <c r="B129" s="82" t="s">
        <v>316</v>
      </c>
      <c r="C129" s="77" t="s">
        <v>22</v>
      </c>
      <c r="D129" s="13">
        <f>D131+D132+D130+D133</f>
        <v>1150.345</v>
      </c>
      <c r="E129" s="13">
        <f>E131+E132+E130+E133</f>
        <v>336.9</v>
      </c>
      <c r="F129" s="13">
        <f>F131+F132+F130+F133</f>
        <v>822.6120900000001</v>
      </c>
      <c r="G129" s="13">
        <f>G131+G132</f>
        <v>787.7983300000001</v>
      </c>
      <c r="H129" s="70">
        <f t="shared" si="15"/>
        <v>-327.73290999999995</v>
      </c>
      <c r="I129" s="13">
        <f t="shared" si="16"/>
        <v>71.51003307703341</v>
      </c>
      <c r="J129" s="2"/>
      <c r="L129" s="41"/>
    </row>
    <row r="130" spans="1:12" ht="30" customHeight="1">
      <c r="A130" s="22" t="s">
        <v>315</v>
      </c>
      <c r="B130" s="53" t="s">
        <v>515</v>
      </c>
      <c r="C130" s="59" t="s">
        <v>25</v>
      </c>
      <c r="D130" s="1">
        <v>29.55</v>
      </c>
      <c r="E130" s="1"/>
      <c r="F130" s="1">
        <v>24.75322</v>
      </c>
      <c r="G130" s="1"/>
      <c r="H130" s="4">
        <f t="shared" si="15"/>
        <v>-4.796780000000002</v>
      </c>
      <c r="I130" s="1">
        <f t="shared" si="16"/>
        <v>83.76724196277495</v>
      </c>
      <c r="J130" s="2"/>
      <c r="L130" s="41"/>
    </row>
    <row r="131" spans="1:12" ht="45" customHeight="1">
      <c r="A131" s="22" t="s">
        <v>315</v>
      </c>
      <c r="B131" s="53" t="s">
        <v>411</v>
      </c>
      <c r="C131" s="7" t="s">
        <v>23</v>
      </c>
      <c r="D131" s="1">
        <v>48.7</v>
      </c>
      <c r="E131" s="1">
        <v>15</v>
      </c>
      <c r="F131" s="4">
        <v>33.60905</v>
      </c>
      <c r="G131" s="5">
        <f>F131-L129</f>
        <v>33.60905</v>
      </c>
      <c r="H131" s="4">
        <f t="shared" si="15"/>
        <v>-15.09095</v>
      </c>
      <c r="I131" s="1">
        <f t="shared" si="16"/>
        <v>69.01242299794662</v>
      </c>
      <c r="J131" s="2"/>
      <c r="L131" s="41"/>
    </row>
    <row r="132" spans="1:12" ht="31.5">
      <c r="A132" s="22" t="s">
        <v>315</v>
      </c>
      <c r="B132" s="53" t="s">
        <v>317</v>
      </c>
      <c r="C132" s="7" t="s">
        <v>425</v>
      </c>
      <c r="D132" s="1">
        <v>1030.345</v>
      </c>
      <c r="E132" s="1">
        <v>321.9</v>
      </c>
      <c r="F132" s="4">
        <v>754.18928</v>
      </c>
      <c r="G132" s="5">
        <f>F132-L131</f>
        <v>754.18928</v>
      </c>
      <c r="H132" s="4">
        <f t="shared" si="15"/>
        <v>-276.15572</v>
      </c>
      <c r="I132" s="1">
        <f t="shared" si="16"/>
        <v>73.19774250372448</v>
      </c>
      <c r="J132" s="2"/>
      <c r="L132" s="41"/>
    </row>
    <row r="133" spans="1:12" ht="33" customHeight="1">
      <c r="A133" s="22" t="s">
        <v>315</v>
      </c>
      <c r="B133" s="53" t="s">
        <v>516</v>
      </c>
      <c r="C133" s="59" t="s">
        <v>25</v>
      </c>
      <c r="D133" s="1">
        <v>41.75</v>
      </c>
      <c r="E133" s="1"/>
      <c r="F133" s="4">
        <v>10.06054</v>
      </c>
      <c r="G133" s="5"/>
      <c r="H133" s="4">
        <f t="shared" si="15"/>
        <v>-31.68946</v>
      </c>
      <c r="I133" s="1">
        <f t="shared" si="16"/>
        <v>24.097101796407188</v>
      </c>
      <c r="J133" s="2"/>
      <c r="L133" s="41"/>
    </row>
    <row r="134" spans="1:12" ht="27.75" customHeight="1" hidden="1">
      <c r="A134" s="20" t="s">
        <v>336</v>
      </c>
      <c r="B134" s="52" t="s">
        <v>333</v>
      </c>
      <c r="C134" s="28" t="s">
        <v>495</v>
      </c>
      <c r="D134" s="1"/>
      <c r="E134" s="1"/>
      <c r="F134" s="4"/>
      <c r="G134" s="5">
        <f>F134-L132</f>
        <v>0</v>
      </c>
      <c r="H134" s="4">
        <f t="shared" si="15"/>
        <v>0</v>
      </c>
      <c r="I134" s="1" t="e">
        <f t="shared" si="16"/>
        <v>#DIV/0!</v>
      </c>
      <c r="J134" s="2"/>
      <c r="L134" s="41"/>
    </row>
    <row r="135" spans="1:12" ht="31.5" customHeight="1">
      <c r="A135" s="20" t="s">
        <v>412</v>
      </c>
      <c r="B135" s="71" t="s">
        <v>465</v>
      </c>
      <c r="C135" s="144" t="s">
        <v>466</v>
      </c>
      <c r="D135" s="145">
        <f>D136</f>
        <v>5</v>
      </c>
      <c r="E135" s="145">
        <f>E136</f>
        <v>50</v>
      </c>
      <c r="F135" s="145">
        <f>F136</f>
        <v>0.43</v>
      </c>
      <c r="G135" s="146">
        <f>G136</f>
        <v>0.43</v>
      </c>
      <c r="H135" s="70">
        <f t="shared" si="15"/>
        <v>-4.57</v>
      </c>
      <c r="I135" s="13">
        <f t="shared" si="16"/>
        <v>8.6</v>
      </c>
      <c r="J135" s="2"/>
      <c r="L135" s="41"/>
    </row>
    <row r="136" spans="1:12" ht="31.5" customHeight="1">
      <c r="A136" s="22" t="s">
        <v>412</v>
      </c>
      <c r="B136" s="53" t="s">
        <v>413</v>
      </c>
      <c r="C136" s="7" t="s">
        <v>474</v>
      </c>
      <c r="D136" s="11">
        <v>5</v>
      </c>
      <c r="E136" s="11">
        <v>50</v>
      </c>
      <c r="F136" s="4">
        <v>0.43</v>
      </c>
      <c r="G136" s="5">
        <f>F136-L135</f>
        <v>0.43</v>
      </c>
      <c r="H136" s="4">
        <f t="shared" si="15"/>
        <v>-4.57</v>
      </c>
      <c r="I136" s="1">
        <f t="shared" si="16"/>
        <v>8.6</v>
      </c>
      <c r="J136" s="2"/>
      <c r="L136" s="2"/>
    </row>
    <row r="137" spans="1:12" ht="30" customHeight="1" hidden="1">
      <c r="A137" s="22" t="s">
        <v>412</v>
      </c>
      <c r="B137" s="53" t="s">
        <v>488</v>
      </c>
      <c r="C137" s="7" t="s">
        <v>490</v>
      </c>
      <c r="D137" s="11"/>
      <c r="E137" s="11"/>
      <c r="F137" s="4"/>
      <c r="G137" s="5"/>
      <c r="H137" s="4">
        <f t="shared" si="15"/>
        <v>0</v>
      </c>
      <c r="I137" s="1" t="e">
        <f t="shared" si="16"/>
        <v>#DIV/0!</v>
      </c>
      <c r="J137" s="2"/>
      <c r="L137" s="2"/>
    </row>
    <row r="138" spans="1:12" ht="31.5">
      <c r="A138" s="20"/>
      <c r="B138" s="71" t="s">
        <v>360</v>
      </c>
      <c r="C138" s="72" t="s">
        <v>26</v>
      </c>
      <c r="D138" s="13">
        <f>SUM(D139:D143)</f>
        <v>786.9000000000001</v>
      </c>
      <c r="E138" s="13">
        <f>SUM(E139:E143)</f>
        <v>447.1</v>
      </c>
      <c r="F138" s="13">
        <f>SUM(F139:F143)</f>
        <v>553.75452</v>
      </c>
      <c r="G138" s="13">
        <f>SUM(G139:G141)</f>
        <v>285.55062</v>
      </c>
      <c r="H138" s="70">
        <f t="shared" si="15"/>
        <v>-233.14548000000013</v>
      </c>
      <c r="I138" s="13">
        <f t="shared" si="16"/>
        <v>70.37165078154783</v>
      </c>
      <c r="J138" s="2"/>
      <c r="L138" s="41"/>
    </row>
    <row r="139" spans="1:12" ht="63" hidden="1">
      <c r="A139" s="20" t="s">
        <v>318</v>
      </c>
      <c r="B139" s="52" t="s">
        <v>319</v>
      </c>
      <c r="C139" s="7" t="s">
        <v>497</v>
      </c>
      <c r="D139" s="6">
        <v>0</v>
      </c>
      <c r="E139" s="1">
        <v>140</v>
      </c>
      <c r="F139" s="4">
        <v>0</v>
      </c>
      <c r="G139" s="5">
        <f>F139-L138</f>
        <v>0</v>
      </c>
      <c r="H139" s="4">
        <f t="shared" si="15"/>
        <v>0</v>
      </c>
      <c r="I139" s="1" t="e">
        <f t="shared" si="16"/>
        <v>#DIV/0!</v>
      </c>
      <c r="J139" s="2"/>
      <c r="L139" s="41"/>
    </row>
    <row r="140" spans="1:12" ht="33" customHeight="1">
      <c r="A140" s="20" t="s">
        <v>318</v>
      </c>
      <c r="B140" s="115" t="s">
        <v>319</v>
      </c>
      <c r="C140" s="127" t="s">
        <v>475</v>
      </c>
      <c r="D140" s="117">
        <v>443</v>
      </c>
      <c r="E140" s="117">
        <v>292.6</v>
      </c>
      <c r="F140" s="114">
        <v>268.67291</v>
      </c>
      <c r="G140" s="114">
        <f>F140-L139</f>
        <v>268.67291</v>
      </c>
      <c r="H140" s="114">
        <f t="shared" si="15"/>
        <v>-174.32709</v>
      </c>
      <c r="I140" s="117">
        <f t="shared" si="16"/>
        <v>60.648512415349884</v>
      </c>
      <c r="J140" s="2"/>
      <c r="L140" s="41"/>
    </row>
    <row r="141" spans="1:12" ht="31.5" customHeight="1">
      <c r="A141" s="20" t="s">
        <v>318</v>
      </c>
      <c r="B141" s="115" t="s">
        <v>382</v>
      </c>
      <c r="C141" s="124" t="s">
        <v>476</v>
      </c>
      <c r="D141" s="117">
        <v>25.6</v>
      </c>
      <c r="E141" s="117">
        <v>12.5</v>
      </c>
      <c r="F141" s="114">
        <v>16.87771</v>
      </c>
      <c r="G141" s="114">
        <f>F141-L140</f>
        <v>16.87771</v>
      </c>
      <c r="H141" s="114">
        <f t="shared" si="15"/>
        <v>-8.722290000000001</v>
      </c>
      <c r="I141" s="117">
        <f t="shared" si="16"/>
        <v>65.9285546875</v>
      </c>
      <c r="J141" s="2"/>
      <c r="L141" s="41"/>
    </row>
    <row r="142" spans="1:12" ht="31.5" hidden="1">
      <c r="A142" s="20" t="s">
        <v>320</v>
      </c>
      <c r="B142" s="52" t="s">
        <v>434</v>
      </c>
      <c r="C142" s="3" t="s">
        <v>498</v>
      </c>
      <c r="D142" s="6">
        <v>0</v>
      </c>
      <c r="E142" s="1">
        <v>2</v>
      </c>
      <c r="F142" s="4">
        <v>0</v>
      </c>
      <c r="G142" s="5">
        <f>F142-L141</f>
        <v>0</v>
      </c>
      <c r="H142" s="4">
        <f t="shared" si="15"/>
        <v>0</v>
      </c>
      <c r="I142" s="1" t="e">
        <f t="shared" si="16"/>
        <v>#DIV/0!</v>
      </c>
      <c r="J142" s="2"/>
      <c r="L142" s="41"/>
    </row>
    <row r="143" spans="1:12" ht="63.75" customHeight="1">
      <c r="A143" s="20" t="s">
        <v>318</v>
      </c>
      <c r="B143" s="52" t="s">
        <v>319</v>
      </c>
      <c r="C143" s="3" t="s">
        <v>27</v>
      </c>
      <c r="D143" s="6">
        <v>318.3</v>
      </c>
      <c r="E143" s="1"/>
      <c r="F143" s="4">
        <v>268.2039</v>
      </c>
      <c r="G143" s="5"/>
      <c r="H143" s="4">
        <f t="shared" si="15"/>
        <v>-50.096100000000035</v>
      </c>
      <c r="I143" s="1">
        <f t="shared" si="16"/>
        <v>84.26135721017907</v>
      </c>
      <c r="J143" s="2"/>
      <c r="L143" s="41"/>
    </row>
    <row r="144" spans="1:12" ht="31.5">
      <c r="A144" s="20"/>
      <c r="B144" s="71" t="s">
        <v>72</v>
      </c>
      <c r="C144" s="86" t="s">
        <v>53</v>
      </c>
      <c r="D144" s="13">
        <f>D145+D146+D147+D149+D148</f>
        <v>150.00245</v>
      </c>
      <c r="E144" s="13">
        <f>E145+E146+E147+E149+E148</f>
        <v>10</v>
      </c>
      <c r="F144" s="13">
        <f>F145+F146+F147+F149+F148</f>
        <v>88.32113</v>
      </c>
      <c r="G144" s="70"/>
      <c r="H144" s="70">
        <f t="shared" si="15"/>
        <v>-61.681320000000014</v>
      </c>
      <c r="I144" s="13">
        <f t="shared" si="16"/>
        <v>58.87979163007003</v>
      </c>
      <c r="J144" s="2"/>
      <c r="L144" s="41"/>
    </row>
    <row r="145" spans="1:12" ht="63">
      <c r="A145" s="20"/>
      <c r="B145" s="87" t="s">
        <v>434</v>
      </c>
      <c r="C145" s="84" t="s">
        <v>68</v>
      </c>
      <c r="D145" s="6">
        <f>3.5+7.14</f>
        <v>10.64</v>
      </c>
      <c r="E145" s="6"/>
      <c r="F145" s="5">
        <v>0</v>
      </c>
      <c r="G145" s="5"/>
      <c r="H145" s="5">
        <f t="shared" si="15"/>
        <v>-10.64</v>
      </c>
      <c r="I145" s="6">
        <f t="shared" si="16"/>
        <v>0</v>
      </c>
      <c r="J145" s="2"/>
      <c r="L145" s="41"/>
    </row>
    <row r="146" spans="1:12" ht="47.25">
      <c r="A146" s="20" t="s">
        <v>320</v>
      </c>
      <c r="B146" s="87" t="s">
        <v>434</v>
      </c>
      <c r="C146" s="84" t="s">
        <v>69</v>
      </c>
      <c r="D146" s="6">
        <f>54.24-7.14+20</f>
        <v>67.1</v>
      </c>
      <c r="E146" s="6">
        <v>10</v>
      </c>
      <c r="F146" s="5">
        <v>16.07868</v>
      </c>
      <c r="G146" s="5">
        <f>F146-L142</f>
        <v>16.07868</v>
      </c>
      <c r="H146" s="5">
        <f t="shared" si="15"/>
        <v>-51.021319999999996</v>
      </c>
      <c r="I146" s="6">
        <f t="shared" si="16"/>
        <v>23.962265275707896</v>
      </c>
      <c r="J146" s="2"/>
      <c r="L146" s="41"/>
    </row>
    <row r="147" spans="1:12" ht="31.5">
      <c r="A147" s="29" t="s">
        <v>320</v>
      </c>
      <c r="B147" s="87" t="s">
        <v>434</v>
      </c>
      <c r="C147" s="84" t="s">
        <v>70</v>
      </c>
      <c r="D147" s="6">
        <v>67.26245</v>
      </c>
      <c r="E147" s="6"/>
      <c r="F147" s="5">
        <v>67.26245</v>
      </c>
      <c r="G147" s="5"/>
      <c r="H147" s="5">
        <f t="shared" si="15"/>
        <v>0</v>
      </c>
      <c r="I147" s="6">
        <f t="shared" si="16"/>
        <v>100</v>
      </c>
      <c r="J147" s="2"/>
      <c r="L147" s="41"/>
    </row>
    <row r="148" spans="1:12" ht="63" hidden="1">
      <c r="A148" s="29"/>
      <c r="B148" s="87" t="s">
        <v>434</v>
      </c>
      <c r="C148" s="84" t="s">
        <v>66</v>
      </c>
      <c r="D148" s="6"/>
      <c r="E148" s="6"/>
      <c r="F148" s="5">
        <v>0</v>
      </c>
      <c r="G148" s="5"/>
      <c r="H148" s="5">
        <f t="shared" si="15"/>
        <v>0</v>
      </c>
      <c r="I148" s="6" t="e">
        <f t="shared" si="16"/>
        <v>#DIV/0!</v>
      </c>
      <c r="J148" s="2"/>
      <c r="L148" s="41"/>
    </row>
    <row r="149" spans="1:12" ht="46.5" customHeight="1">
      <c r="A149" s="29" t="s">
        <v>320</v>
      </c>
      <c r="B149" s="87" t="s">
        <v>48</v>
      </c>
      <c r="C149" s="84" t="s">
        <v>71</v>
      </c>
      <c r="D149" s="6">
        <v>5</v>
      </c>
      <c r="E149" s="6"/>
      <c r="F149" s="5">
        <v>4.98</v>
      </c>
      <c r="G149" s="5"/>
      <c r="H149" s="5">
        <f t="shared" si="15"/>
        <v>-0.019999999999999574</v>
      </c>
      <c r="I149" s="6">
        <f t="shared" si="16"/>
        <v>99.60000000000001</v>
      </c>
      <c r="J149" s="2"/>
      <c r="L149" s="41"/>
    </row>
    <row r="150" spans="1:12" ht="32.25" customHeight="1">
      <c r="A150" s="20" t="s">
        <v>414</v>
      </c>
      <c r="B150" s="71" t="s">
        <v>467</v>
      </c>
      <c r="C150" s="77" t="s">
        <v>28</v>
      </c>
      <c r="D150" s="13">
        <f>D151+D152</f>
        <v>250.57999999999998</v>
      </c>
      <c r="E150" s="13">
        <f>E151+E152</f>
        <v>119.7</v>
      </c>
      <c r="F150" s="13">
        <f>F151+F152</f>
        <v>185.07658</v>
      </c>
      <c r="G150" s="70"/>
      <c r="H150" s="70">
        <f t="shared" si="15"/>
        <v>-65.50341999999998</v>
      </c>
      <c r="I150" s="13">
        <f t="shared" si="16"/>
        <v>73.85927847394046</v>
      </c>
      <c r="J150" s="2"/>
      <c r="L150" s="41"/>
    </row>
    <row r="151" spans="1:12" ht="60" customHeight="1">
      <c r="A151" s="20" t="s">
        <v>414</v>
      </c>
      <c r="B151" s="52" t="s">
        <v>340</v>
      </c>
      <c r="C151" s="7" t="s">
        <v>29</v>
      </c>
      <c r="D151" s="1">
        <v>20.7</v>
      </c>
      <c r="E151" s="1">
        <v>20</v>
      </c>
      <c r="F151" s="4">
        <v>14.14048</v>
      </c>
      <c r="G151" s="5">
        <f>F151-L150</f>
        <v>14.14048</v>
      </c>
      <c r="H151" s="4">
        <f t="shared" si="15"/>
        <v>-6.559519999999999</v>
      </c>
      <c r="I151" s="1">
        <f t="shared" si="16"/>
        <v>68.31149758454107</v>
      </c>
      <c r="J151" s="2"/>
      <c r="L151" s="41"/>
    </row>
    <row r="152" spans="1:12" ht="31.5">
      <c r="A152" s="20" t="s">
        <v>414</v>
      </c>
      <c r="B152" s="52" t="s">
        <v>332</v>
      </c>
      <c r="C152" s="7" t="s">
        <v>477</v>
      </c>
      <c r="D152" s="1">
        <v>229.88</v>
      </c>
      <c r="E152" s="1">
        <v>99.7</v>
      </c>
      <c r="F152" s="4">
        <v>170.9361</v>
      </c>
      <c r="G152" s="5">
        <f>F152-L151</f>
        <v>170.9361</v>
      </c>
      <c r="H152" s="4">
        <f t="shared" si="15"/>
        <v>-58.943899999999985</v>
      </c>
      <c r="I152" s="1">
        <f t="shared" si="16"/>
        <v>74.35883939446668</v>
      </c>
      <c r="J152" s="2"/>
      <c r="L152" s="41"/>
    </row>
    <row r="153" spans="1:12" ht="15" customHeight="1">
      <c r="A153" s="20"/>
      <c r="B153" s="71" t="s">
        <v>468</v>
      </c>
      <c r="C153" s="77" t="s">
        <v>30</v>
      </c>
      <c r="D153" s="13">
        <f>D155+D164+D166+D167+D168+D169+D170+D171+D173+D172+D165</f>
        <v>677.1</v>
      </c>
      <c r="E153" s="13">
        <f>E155+E164+E166+E167+E168+E169+E170+E171+E173+E172+E165</f>
        <v>47.7</v>
      </c>
      <c r="F153" s="13">
        <f>F155+F164+F166+F167+F168+F169+F170+F171+F173+F172+F165</f>
        <v>530.97554</v>
      </c>
      <c r="G153" s="13" t="e">
        <f>G154+G155+G156+G157+G160+G161+G166+G167+G173+#REF!+#REF!+#REF!</f>
        <v>#REF!</v>
      </c>
      <c r="H153" s="70">
        <f t="shared" si="15"/>
        <v>-146.12446</v>
      </c>
      <c r="I153" s="13">
        <f t="shared" si="16"/>
        <v>78.41907251513808</v>
      </c>
      <c r="J153" s="2"/>
      <c r="L153" s="41"/>
    </row>
    <row r="154" spans="1:12" ht="13.5" customHeight="1" hidden="1">
      <c r="A154" s="20" t="s">
        <v>321</v>
      </c>
      <c r="B154" s="52" t="s">
        <v>322</v>
      </c>
      <c r="C154" s="21" t="s">
        <v>357</v>
      </c>
      <c r="D154" s="1">
        <v>0</v>
      </c>
      <c r="E154" s="1">
        <v>60</v>
      </c>
      <c r="F154" s="4">
        <v>0</v>
      </c>
      <c r="G154" s="5">
        <f>F154-L153</f>
        <v>0</v>
      </c>
      <c r="H154" s="4">
        <f t="shared" si="15"/>
        <v>0</v>
      </c>
      <c r="I154" s="1" t="e">
        <f t="shared" si="16"/>
        <v>#DIV/0!</v>
      </c>
      <c r="J154" s="2"/>
      <c r="L154" s="2"/>
    </row>
    <row r="155" spans="1:12" ht="31.5">
      <c r="A155" s="20" t="s">
        <v>321</v>
      </c>
      <c r="B155" s="115" t="s">
        <v>426</v>
      </c>
      <c r="C155" s="127" t="s">
        <v>452</v>
      </c>
      <c r="D155" s="117">
        <v>340.5</v>
      </c>
      <c r="E155" s="117">
        <v>47.7</v>
      </c>
      <c r="F155" s="117">
        <v>325.06303</v>
      </c>
      <c r="G155" s="114">
        <f>F155-L154</f>
        <v>325.06303</v>
      </c>
      <c r="H155" s="114">
        <f t="shared" si="15"/>
        <v>-15.436969999999974</v>
      </c>
      <c r="I155" s="117">
        <f t="shared" si="16"/>
        <v>95.46638179148313</v>
      </c>
      <c r="J155" s="2"/>
      <c r="L155" s="41"/>
    </row>
    <row r="156" spans="1:12" ht="14.25" customHeight="1" hidden="1">
      <c r="A156" s="20" t="s">
        <v>324</v>
      </c>
      <c r="B156" s="52" t="s">
        <v>331</v>
      </c>
      <c r="C156" s="7" t="s">
        <v>478</v>
      </c>
      <c r="D156" s="1">
        <v>0</v>
      </c>
      <c r="E156" s="1">
        <v>558</v>
      </c>
      <c r="F156" s="4"/>
      <c r="G156" s="5">
        <f>F156-L155</f>
        <v>0</v>
      </c>
      <c r="H156" s="4">
        <f t="shared" si="15"/>
        <v>0</v>
      </c>
      <c r="I156" s="1" t="e">
        <f>F156/D156*100</f>
        <v>#DIV/0!</v>
      </c>
      <c r="J156" s="2"/>
      <c r="L156" s="41"/>
    </row>
    <row r="157" spans="1:12" ht="13.5" customHeight="1" hidden="1">
      <c r="A157" s="22" t="s">
        <v>324</v>
      </c>
      <c r="B157" s="53" t="s">
        <v>331</v>
      </c>
      <c r="C157" s="30" t="s">
        <v>491</v>
      </c>
      <c r="D157" s="1">
        <v>0</v>
      </c>
      <c r="E157" s="1"/>
      <c r="F157" s="4"/>
      <c r="G157" s="5">
        <f>F157-L156</f>
        <v>0</v>
      </c>
      <c r="H157" s="4">
        <f t="shared" si="15"/>
        <v>0</v>
      </c>
      <c r="I157" s="1" t="e">
        <f>F157/D157*100</f>
        <v>#DIV/0!</v>
      </c>
      <c r="J157" s="2"/>
      <c r="L157" s="2"/>
    </row>
    <row r="158" spans="1:12" ht="15" customHeight="1" hidden="1">
      <c r="A158" s="20" t="s">
        <v>321</v>
      </c>
      <c r="B158" s="52" t="s">
        <v>323</v>
      </c>
      <c r="C158" s="7" t="s">
        <v>436</v>
      </c>
      <c r="D158" s="1"/>
      <c r="E158" s="1">
        <v>0</v>
      </c>
      <c r="F158" s="1"/>
      <c r="G158" s="5">
        <f>F158-L157</f>
        <v>0</v>
      </c>
      <c r="H158" s="4">
        <f t="shared" si="15"/>
        <v>0</v>
      </c>
      <c r="I158" s="1" t="e">
        <f>F158/D158*100</f>
        <v>#DIV/0!</v>
      </c>
      <c r="J158" s="2"/>
      <c r="L158" s="2"/>
    </row>
    <row r="159" spans="1:12" ht="16.5" customHeight="1" hidden="1">
      <c r="A159" s="29"/>
      <c r="B159" s="55"/>
      <c r="C159" s="7"/>
      <c r="D159" s="12"/>
      <c r="E159" s="12"/>
      <c r="F159" s="12"/>
      <c r="G159" s="8"/>
      <c r="H159" s="8"/>
      <c r="I159" s="12"/>
      <c r="J159" s="2"/>
      <c r="L159" s="2"/>
    </row>
    <row r="160" spans="1:12" ht="12.75" customHeight="1" hidden="1">
      <c r="A160" s="20" t="s">
        <v>321</v>
      </c>
      <c r="B160" s="52" t="s">
        <v>323</v>
      </c>
      <c r="C160" s="7" t="s">
        <v>493</v>
      </c>
      <c r="D160" s="6"/>
      <c r="E160" s="1"/>
      <c r="F160" s="1"/>
      <c r="G160" s="5"/>
      <c r="H160" s="4">
        <f aca="true" t="shared" si="17" ref="H160:H177">F160-D160</f>
        <v>0</v>
      </c>
      <c r="I160" s="1" t="e">
        <f aca="true" t="shared" si="18" ref="I160:I177">F160/D160*100</f>
        <v>#DIV/0!</v>
      </c>
      <c r="J160" s="2"/>
      <c r="L160" s="2"/>
    </row>
    <row r="161" spans="1:12" ht="16.5" customHeight="1" hidden="1">
      <c r="A161" s="20" t="s">
        <v>321</v>
      </c>
      <c r="B161" s="52" t="s">
        <v>323</v>
      </c>
      <c r="C161" s="7" t="s">
        <v>492</v>
      </c>
      <c r="D161" s="6"/>
      <c r="E161" s="1">
        <v>0.3</v>
      </c>
      <c r="F161" s="1"/>
      <c r="G161" s="5">
        <f>F161-L159</f>
        <v>0</v>
      </c>
      <c r="H161" s="4">
        <f t="shared" si="17"/>
        <v>0</v>
      </c>
      <c r="I161" s="1" t="e">
        <f t="shared" si="18"/>
        <v>#DIV/0!</v>
      </c>
      <c r="J161" s="2"/>
      <c r="L161" s="2"/>
    </row>
    <row r="162" spans="1:12" ht="17.25" customHeight="1" hidden="1">
      <c r="A162" s="20" t="s">
        <v>321</v>
      </c>
      <c r="B162" s="52" t="s">
        <v>323</v>
      </c>
      <c r="C162" s="7" t="s">
        <v>453</v>
      </c>
      <c r="D162" s="13">
        <v>0</v>
      </c>
      <c r="E162" s="1">
        <v>2.5</v>
      </c>
      <c r="F162" s="1">
        <v>0</v>
      </c>
      <c r="G162" s="5">
        <f>F162-L161</f>
        <v>0</v>
      </c>
      <c r="H162" s="4">
        <f t="shared" si="17"/>
        <v>0</v>
      </c>
      <c r="I162" s="1" t="e">
        <f t="shared" si="18"/>
        <v>#DIV/0!</v>
      </c>
      <c r="J162" s="2"/>
      <c r="L162" s="2"/>
    </row>
    <row r="163" spans="1:12" ht="15" customHeight="1" hidden="1">
      <c r="A163" s="20" t="s">
        <v>321</v>
      </c>
      <c r="B163" s="52" t="s">
        <v>323</v>
      </c>
      <c r="C163" s="7" t="s">
        <v>486</v>
      </c>
      <c r="D163" s="6"/>
      <c r="E163" s="1">
        <v>50</v>
      </c>
      <c r="F163" s="1">
        <v>0</v>
      </c>
      <c r="G163" s="5">
        <f>F163-L162</f>
        <v>0</v>
      </c>
      <c r="H163" s="4">
        <f t="shared" si="17"/>
        <v>0</v>
      </c>
      <c r="I163" s="1" t="e">
        <f t="shared" si="18"/>
        <v>#DIV/0!</v>
      </c>
      <c r="J163" s="2"/>
      <c r="L163" s="2"/>
    </row>
    <row r="164" spans="1:12" ht="15.75">
      <c r="A164" s="20" t="s">
        <v>321</v>
      </c>
      <c r="B164" s="52" t="s">
        <v>322</v>
      </c>
      <c r="C164" s="7" t="s">
        <v>357</v>
      </c>
      <c r="D164" s="6">
        <v>5</v>
      </c>
      <c r="E164" s="1"/>
      <c r="F164" s="1">
        <v>0</v>
      </c>
      <c r="G164" s="5"/>
      <c r="H164" s="4">
        <f t="shared" si="17"/>
        <v>-5</v>
      </c>
      <c r="I164" s="1">
        <f t="shared" si="18"/>
        <v>0</v>
      </c>
      <c r="J164" s="2"/>
      <c r="L164" s="2"/>
    </row>
    <row r="165" spans="1:12" ht="47.25" hidden="1">
      <c r="A165" s="20"/>
      <c r="B165" s="52" t="s">
        <v>109</v>
      </c>
      <c r="C165" s="7" t="s">
        <v>110</v>
      </c>
      <c r="D165" s="6"/>
      <c r="E165" s="1"/>
      <c r="F165" s="1">
        <v>0</v>
      </c>
      <c r="G165" s="5"/>
      <c r="H165" s="4">
        <f t="shared" si="17"/>
        <v>0</v>
      </c>
      <c r="I165" s="1" t="e">
        <f t="shared" si="18"/>
        <v>#DIV/0!</v>
      </c>
      <c r="J165" s="2"/>
      <c r="L165" s="2"/>
    </row>
    <row r="166" spans="1:12" ht="61.5" customHeight="1">
      <c r="A166" s="20" t="s">
        <v>324</v>
      </c>
      <c r="B166" s="52" t="s">
        <v>469</v>
      </c>
      <c r="C166" s="7" t="s">
        <v>31</v>
      </c>
      <c r="D166" s="6">
        <v>92</v>
      </c>
      <c r="E166" s="1"/>
      <c r="F166" s="1">
        <v>46.07353</v>
      </c>
      <c r="G166" s="5"/>
      <c r="H166" s="4">
        <f t="shared" si="17"/>
        <v>-45.92647</v>
      </c>
      <c r="I166" s="1">
        <f t="shared" si="18"/>
        <v>50.07992391304348</v>
      </c>
      <c r="J166" s="2"/>
      <c r="L166" s="2"/>
    </row>
    <row r="167" spans="1:12" ht="63">
      <c r="A167" s="20" t="s">
        <v>324</v>
      </c>
      <c r="B167" s="52" t="s">
        <v>469</v>
      </c>
      <c r="C167" s="7" t="s">
        <v>73</v>
      </c>
      <c r="D167" s="6">
        <v>15</v>
      </c>
      <c r="E167" s="1"/>
      <c r="F167" s="1">
        <v>7.5</v>
      </c>
      <c r="G167" s="5"/>
      <c r="H167" s="4">
        <f t="shared" si="17"/>
        <v>-7.5</v>
      </c>
      <c r="I167" s="1">
        <f t="shared" si="18"/>
        <v>50</v>
      </c>
      <c r="J167" s="2"/>
      <c r="L167" s="2"/>
    </row>
    <row r="168" spans="1:12" ht="63">
      <c r="A168" s="20"/>
      <c r="B168" s="52" t="s">
        <v>469</v>
      </c>
      <c r="C168" s="7" t="s">
        <v>74</v>
      </c>
      <c r="D168" s="6">
        <v>70</v>
      </c>
      <c r="E168" s="1"/>
      <c r="F168" s="1">
        <v>45.4277</v>
      </c>
      <c r="G168" s="5"/>
      <c r="H168" s="4">
        <f t="shared" si="17"/>
        <v>-24.5723</v>
      </c>
      <c r="I168" s="1">
        <f t="shared" si="18"/>
        <v>64.89671428571428</v>
      </c>
      <c r="J168" s="2"/>
      <c r="L168" s="2"/>
    </row>
    <row r="169" spans="1:12" ht="78.75">
      <c r="A169" s="20"/>
      <c r="B169" s="52" t="s">
        <v>469</v>
      </c>
      <c r="C169" s="7" t="s">
        <v>117</v>
      </c>
      <c r="D169" s="6">
        <v>15</v>
      </c>
      <c r="E169" s="1"/>
      <c r="F169" s="1">
        <v>6.51926</v>
      </c>
      <c r="G169" s="5"/>
      <c r="H169" s="4">
        <f t="shared" si="17"/>
        <v>-8.48074</v>
      </c>
      <c r="I169" s="1">
        <f t="shared" si="18"/>
        <v>43.461733333333335</v>
      </c>
      <c r="J169" s="2"/>
      <c r="L169" s="2"/>
    </row>
    <row r="170" spans="1:12" ht="63">
      <c r="A170" s="20"/>
      <c r="B170" s="52" t="s">
        <v>469</v>
      </c>
      <c r="C170" s="7" t="s">
        <v>268</v>
      </c>
      <c r="D170" s="6">
        <v>25</v>
      </c>
      <c r="E170" s="1"/>
      <c r="F170" s="1">
        <v>22</v>
      </c>
      <c r="G170" s="5"/>
      <c r="H170" s="4">
        <f t="shared" si="17"/>
        <v>-3</v>
      </c>
      <c r="I170" s="1">
        <f t="shared" si="18"/>
        <v>88</v>
      </c>
      <c r="J170" s="2"/>
      <c r="L170" s="2"/>
    </row>
    <row r="171" spans="1:12" ht="78.75">
      <c r="A171" s="20"/>
      <c r="B171" s="52" t="s">
        <v>469</v>
      </c>
      <c r="C171" s="7" t="s">
        <v>269</v>
      </c>
      <c r="D171" s="6">
        <v>15</v>
      </c>
      <c r="E171" s="1"/>
      <c r="F171" s="1">
        <v>0.68595</v>
      </c>
      <c r="G171" s="5"/>
      <c r="H171" s="4">
        <f t="shared" si="17"/>
        <v>-14.31405</v>
      </c>
      <c r="I171" s="1">
        <f t="shared" si="18"/>
        <v>4.573</v>
      </c>
      <c r="J171" s="2"/>
      <c r="L171" s="2"/>
    </row>
    <row r="172" spans="1:12" ht="78.75">
      <c r="A172" s="20"/>
      <c r="B172" s="52" t="s">
        <v>469</v>
      </c>
      <c r="C172" s="7" t="s">
        <v>108</v>
      </c>
      <c r="D172" s="6">
        <v>10</v>
      </c>
      <c r="E172" s="1"/>
      <c r="F172" s="1">
        <v>8.25</v>
      </c>
      <c r="G172" s="5"/>
      <c r="H172" s="4">
        <f t="shared" si="17"/>
        <v>-1.75</v>
      </c>
      <c r="I172" s="1">
        <f t="shared" si="18"/>
        <v>82.5</v>
      </c>
      <c r="J172" s="2"/>
      <c r="L172" s="2"/>
    </row>
    <row r="173" spans="1:12" ht="14.25" customHeight="1">
      <c r="A173" s="20" t="s">
        <v>324</v>
      </c>
      <c r="B173" s="52" t="s">
        <v>323</v>
      </c>
      <c r="C173" s="7" t="s">
        <v>32</v>
      </c>
      <c r="D173" s="6">
        <v>89.6</v>
      </c>
      <c r="E173" s="1"/>
      <c r="F173" s="1">
        <v>69.45607</v>
      </c>
      <c r="G173" s="5"/>
      <c r="H173" s="4">
        <f t="shared" si="17"/>
        <v>-20.143929999999997</v>
      </c>
      <c r="I173" s="1">
        <f t="shared" si="18"/>
        <v>77.51793526785714</v>
      </c>
      <c r="J173" s="2"/>
      <c r="L173" s="2"/>
    </row>
    <row r="174" spans="1:12" ht="13.5" customHeight="1" hidden="1">
      <c r="A174" s="20"/>
      <c r="B174" s="52" t="s">
        <v>469</v>
      </c>
      <c r="C174" s="7" t="s">
        <v>506</v>
      </c>
      <c r="D174" s="6"/>
      <c r="E174" s="1"/>
      <c r="F174" s="1">
        <v>0</v>
      </c>
      <c r="G174" s="5"/>
      <c r="H174" s="4">
        <f t="shared" si="17"/>
        <v>0</v>
      </c>
      <c r="I174" s="1" t="e">
        <f t="shared" si="18"/>
        <v>#DIV/0!</v>
      </c>
      <c r="J174" s="2"/>
      <c r="L174" s="2"/>
    </row>
    <row r="175" spans="1:12" ht="15.75">
      <c r="A175" s="20"/>
      <c r="B175" s="89"/>
      <c r="C175" s="90" t="s">
        <v>415</v>
      </c>
      <c r="D175" s="91">
        <f>D11+D20+D21+D37+D111+D117+D124+D129+D135+D138+D144+D150+D153</f>
        <v>106170.96879000001</v>
      </c>
      <c r="E175" s="91">
        <f>E11+E20+E21+E37+E111+E117+E124+E129+E135+E138+E144+E150+E153</f>
        <v>36264.19999999999</v>
      </c>
      <c r="F175" s="91">
        <f>F11+F20+F21+F37+F111+F117+F124+F129+F135+F138+F144+F150+F153</f>
        <v>77989.03828999997</v>
      </c>
      <c r="G175" s="91" t="e">
        <f>G11+G21+G35+G37+G111+G117+G124+G129+G134+G136+G138+G142+G146+G151+G152+G154+G155+G157+G156+G158+G159+G161+G162+G163</f>
        <v>#REF!</v>
      </c>
      <c r="H175" s="92">
        <f t="shared" si="17"/>
        <v>-28181.930500000046</v>
      </c>
      <c r="I175" s="91">
        <f t="shared" si="18"/>
        <v>73.45608613994824</v>
      </c>
      <c r="J175" s="2"/>
      <c r="L175" s="41"/>
    </row>
    <row r="176" spans="1:12" ht="18.75" customHeight="1">
      <c r="A176" s="20" t="s">
        <v>324</v>
      </c>
      <c r="B176" s="52" t="s">
        <v>325</v>
      </c>
      <c r="C176" s="7" t="s">
        <v>416</v>
      </c>
      <c r="D176" s="1">
        <v>52732.8</v>
      </c>
      <c r="E176" s="1">
        <v>10216.7</v>
      </c>
      <c r="F176" s="4">
        <v>38232.87935</v>
      </c>
      <c r="G176" s="5">
        <f>F176-L175</f>
        <v>38232.87935</v>
      </c>
      <c r="H176" s="4">
        <f t="shared" si="17"/>
        <v>-14499.92065</v>
      </c>
      <c r="I176" s="1">
        <f t="shared" si="18"/>
        <v>72.50303293206505</v>
      </c>
      <c r="J176" s="2"/>
      <c r="L176" s="2"/>
    </row>
    <row r="177" spans="1:12" ht="15.75">
      <c r="A177" s="20"/>
      <c r="B177" s="93"/>
      <c r="C177" s="90" t="s">
        <v>279</v>
      </c>
      <c r="D177" s="91">
        <f>SUM(D175:D176)</f>
        <v>158903.76879</v>
      </c>
      <c r="E177" s="91">
        <f>SUM(E175:E176)</f>
        <v>46480.899999999994</v>
      </c>
      <c r="F177" s="91">
        <f>SUM(F175:F176)</f>
        <v>116221.91763999997</v>
      </c>
      <c r="G177" s="91" t="e">
        <f>G175+G176</f>
        <v>#REF!</v>
      </c>
      <c r="H177" s="92">
        <f t="shared" si="17"/>
        <v>-42681.85115000003</v>
      </c>
      <c r="I177" s="91">
        <f t="shared" si="18"/>
        <v>73.13981192830836</v>
      </c>
      <c r="J177" s="62"/>
      <c r="L177" s="33"/>
    </row>
    <row r="178" spans="1:12" ht="15.75">
      <c r="A178" s="178"/>
      <c r="B178" s="178"/>
      <c r="C178" s="178"/>
      <c r="D178" s="178"/>
      <c r="E178" s="178"/>
      <c r="F178" s="178"/>
      <c r="G178" s="178"/>
      <c r="H178" s="178"/>
      <c r="I178" s="179"/>
      <c r="J178" s="62"/>
      <c r="L178" s="33"/>
    </row>
    <row r="179" spans="1:12" ht="15.75">
      <c r="A179" s="16"/>
      <c r="B179" s="118"/>
      <c r="C179" s="119" t="s">
        <v>484</v>
      </c>
      <c r="D179" s="110">
        <f>D180+D181+D189+D192+D203+D207+D209+D212+D216+D220+D222+D225+D230</f>
        <v>11354.425089999999</v>
      </c>
      <c r="E179" s="110">
        <f>E180+E181+E189+E192+E203+E207+E209+E212+E216+E220+E222+E225+E230</f>
        <v>116</v>
      </c>
      <c r="F179" s="110">
        <f>F180+F181+F189+F192+F203+F207+F209+F212+F216+F220+F222+F225+F230</f>
        <v>6636.164239999999</v>
      </c>
      <c r="G179" s="120"/>
      <c r="H179" s="111">
        <f aca="true" t="shared" si="19" ref="H179:H214">F179-D179</f>
        <v>-4718.26085</v>
      </c>
      <c r="I179" s="112">
        <f aca="true" t="shared" si="20" ref="I179:I214">F179/D179*100</f>
        <v>58.445620869387405</v>
      </c>
      <c r="J179" s="62"/>
      <c r="L179" s="33"/>
    </row>
    <row r="180" spans="1:12" ht="30.75" customHeight="1">
      <c r="A180" s="64"/>
      <c r="B180" s="121">
        <v>10116</v>
      </c>
      <c r="C180" s="122" t="s">
        <v>283</v>
      </c>
      <c r="D180" s="99">
        <v>58.1</v>
      </c>
      <c r="E180" s="99"/>
      <c r="F180" s="99">
        <v>57.3</v>
      </c>
      <c r="G180" s="105"/>
      <c r="H180" s="70">
        <f t="shared" si="19"/>
        <v>-0.8000000000000043</v>
      </c>
      <c r="I180" s="13">
        <f t="shared" si="20"/>
        <v>98.62306368330464</v>
      </c>
      <c r="J180" s="62"/>
      <c r="L180" s="33"/>
    </row>
    <row r="181" spans="1:12" ht="34.5" customHeight="1">
      <c r="A181" s="31"/>
      <c r="B181" s="100" t="s">
        <v>290</v>
      </c>
      <c r="C181" s="101" t="s">
        <v>457</v>
      </c>
      <c r="D181" s="102">
        <f>D182+D184+D187+D185+D188+D183+D186</f>
        <v>1160.538</v>
      </c>
      <c r="E181" s="102">
        <f>E182+E184+E187+E185+E188+E183+E186</f>
        <v>0</v>
      </c>
      <c r="F181" s="102">
        <f>F182+F184+F187+F185+F188+F183+F186</f>
        <v>780.01916</v>
      </c>
      <c r="G181" s="103"/>
      <c r="H181" s="103">
        <f t="shared" si="19"/>
        <v>-380.51883999999995</v>
      </c>
      <c r="I181" s="104">
        <f t="shared" si="20"/>
        <v>67.21185863797653</v>
      </c>
      <c r="J181" s="62"/>
      <c r="L181" s="33"/>
    </row>
    <row r="182" spans="1:12" ht="31.5">
      <c r="A182" s="31"/>
      <c r="B182" s="94" t="s">
        <v>349</v>
      </c>
      <c r="C182" s="23" t="s">
        <v>271</v>
      </c>
      <c r="D182" s="95">
        <v>5</v>
      </c>
      <c r="E182" s="95"/>
      <c r="F182" s="95">
        <v>4.997</v>
      </c>
      <c r="G182" s="96"/>
      <c r="H182" s="96">
        <f t="shared" si="19"/>
        <v>-0.0030000000000001137</v>
      </c>
      <c r="I182" s="123">
        <f t="shared" si="20"/>
        <v>99.94</v>
      </c>
      <c r="J182" s="62"/>
      <c r="L182" s="33"/>
    </row>
    <row r="183" spans="1:12" ht="78.75">
      <c r="A183" s="31"/>
      <c r="B183" s="147" t="s">
        <v>349</v>
      </c>
      <c r="C183" s="124" t="s">
        <v>111</v>
      </c>
      <c r="D183" s="148">
        <v>311.802</v>
      </c>
      <c r="E183" s="148"/>
      <c r="F183" s="148">
        <v>258.41077</v>
      </c>
      <c r="G183" s="125"/>
      <c r="H183" s="125">
        <f t="shared" si="19"/>
        <v>-53.39123000000001</v>
      </c>
      <c r="I183" s="126">
        <f t="shared" si="20"/>
        <v>82.87655948326181</v>
      </c>
      <c r="J183" s="62"/>
      <c r="L183" s="33"/>
    </row>
    <row r="184" spans="1:12" ht="47.25">
      <c r="A184" s="31"/>
      <c r="B184" s="147" t="s">
        <v>349</v>
      </c>
      <c r="C184" s="124" t="s">
        <v>123</v>
      </c>
      <c r="D184" s="148">
        <v>19.4</v>
      </c>
      <c r="E184" s="148"/>
      <c r="F184" s="148">
        <v>0</v>
      </c>
      <c r="G184" s="125"/>
      <c r="H184" s="125"/>
      <c r="I184" s="126"/>
      <c r="J184" s="62"/>
      <c r="L184" s="33"/>
    </row>
    <row r="185" spans="1:12" ht="31.5">
      <c r="A185" s="31"/>
      <c r="B185" s="94" t="s">
        <v>351</v>
      </c>
      <c r="C185" s="23" t="s">
        <v>272</v>
      </c>
      <c r="D185" s="95">
        <v>211</v>
      </c>
      <c r="E185" s="95"/>
      <c r="F185" s="95">
        <v>112.46895</v>
      </c>
      <c r="G185" s="96"/>
      <c r="H185" s="97">
        <f t="shared" si="19"/>
        <v>-98.53105</v>
      </c>
      <c r="I185" s="98">
        <f t="shared" si="20"/>
        <v>53.30281990521327</v>
      </c>
      <c r="J185" s="62"/>
      <c r="L185" s="33"/>
    </row>
    <row r="186" spans="1:12" ht="78.75">
      <c r="A186" s="31"/>
      <c r="B186" s="147" t="s">
        <v>351</v>
      </c>
      <c r="C186" s="124" t="s">
        <v>111</v>
      </c>
      <c r="D186" s="148">
        <v>570.743</v>
      </c>
      <c r="E186" s="148"/>
      <c r="F186" s="148">
        <v>361.54944</v>
      </c>
      <c r="G186" s="125"/>
      <c r="H186" s="125">
        <f t="shared" si="19"/>
        <v>-209.19356000000005</v>
      </c>
      <c r="I186" s="126">
        <f t="shared" si="20"/>
        <v>63.34715274650762</v>
      </c>
      <c r="J186" s="62"/>
      <c r="L186" s="33"/>
    </row>
    <row r="187" spans="1:12" ht="47.25">
      <c r="A187" s="31"/>
      <c r="B187" s="147" t="s">
        <v>351</v>
      </c>
      <c r="C187" s="124" t="s">
        <v>123</v>
      </c>
      <c r="D187" s="148">
        <v>40</v>
      </c>
      <c r="E187" s="148"/>
      <c r="F187" s="148">
        <v>40</v>
      </c>
      <c r="G187" s="125"/>
      <c r="H187" s="125">
        <f t="shared" si="19"/>
        <v>0</v>
      </c>
      <c r="I187" s="126">
        <f t="shared" si="20"/>
        <v>100</v>
      </c>
      <c r="J187" s="62"/>
      <c r="L187" s="33"/>
    </row>
    <row r="188" spans="1:12" ht="47.25">
      <c r="A188" s="31"/>
      <c r="B188" s="94" t="s">
        <v>370</v>
      </c>
      <c r="C188" s="21" t="s">
        <v>273</v>
      </c>
      <c r="D188" s="95">
        <v>2.593</v>
      </c>
      <c r="E188" s="95"/>
      <c r="F188" s="95">
        <v>2.593</v>
      </c>
      <c r="G188" s="96"/>
      <c r="H188" s="97">
        <f t="shared" si="19"/>
        <v>0</v>
      </c>
      <c r="I188" s="98">
        <f t="shared" si="20"/>
        <v>100</v>
      </c>
      <c r="J188" s="62"/>
      <c r="L188" s="33"/>
    </row>
    <row r="189" spans="1:12" ht="15.75">
      <c r="A189" s="31"/>
      <c r="B189" s="100" t="s">
        <v>112</v>
      </c>
      <c r="C189" s="72" t="s">
        <v>270</v>
      </c>
      <c r="D189" s="102">
        <f>D190+D191</f>
        <v>425.29</v>
      </c>
      <c r="E189" s="102">
        <f>E190+E191</f>
        <v>0</v>
      </c>
      <c r="F189" s="102">
        <f>F190+F191</f>
        <v>361.45802</v>
      </c>
      <c r="G189" s="103"/>
      <c r="H189" s="103">
        <f t="shared" si="19"/>
        <v>-63.831980000000044</v>
      </c>
      <c r="I189" s="104">
        <f t="shared" si="20"/>
        <v>84.99095205624397</v>
      </c>
      <c r="J189" s="62"/>
      <c r="L189" s="33"/>
    </row>
    <row r="190" spans="1:12" ht="47.25">
      <c r="A190" s="31"/>
      <c r="B190" s="151" t="s">
        <v>358</v>
      </c>
      <c r="C190" s="143" t="s">
        <v>124</v>
      </c>
      <c r="D190" s="152">
        <v>21</v>
      </c>
      <c r="E190" s="152"/>
      <c r="F190" s="152">
        <v>0</v>
      </c>
      <c r="G190" s="96"/>
      <c r="H190" s="97">
        <f>F190-D190</f>
        <v>-21</v>
      </c>
      <c r="I190" s="98">
        <f>F190/D190*100</f>
        <v>0</v>
      </c>
      <c r="J190" s="62"/>
      <c r="L190" s="33"/>
    </row>
    <row r="191" spans="1:12" ht="78.75">
      <c r="A191" s="31"/>
      <c r="B191" s="147" t="s">
        <v>304</v>
      </c>
      <c r="C191" s="124" t="s">
        <v>111</v>
      </c>
      <c r="D191" s="148">
        <v>404.29</v>
      </c>
      <c r="E191" s="148"/>
      <c r="F191" s="148">
        <v>361.45802</v>
      </c>
      <c r="G191" s="125"/>
      <c r="H191" s="125">
        <f t="shared" si="19"/>
        <v>-42.831980000000044</v>
      </c>
      <c r="I191" s="126">
        <f t="shared" si="20"/>
        <v>89.40562962230081</v>
      </c>
      <c r="J191" s="62"/>
      <c r="L191" s="33"/>
    </row>
    <row r="192" spans="1:12" ht="15.75">
      <c r="A192" s="31"/>
      <c r="B192" s="71" t="s">
        <v>309</v>
      </c>
      <c r="C192" s="72" t="s">
        <v>275</v>
      </c>
      <c r="D192" s="99">
        <f>D193+D194+D195+D196+D197+D198+D199+D200+D201+D202</f>
        <v>4843.2105</v>
      </c>
      <c r="E192" s="99">
        <f>E193+E194+E195+E196+E197+E198+E199+E200+E201+E202</f>
        <v>0</v>
      </c>
      <c r="F192" s="99">
        <f>F193+F194+F195+F196+F197+F198+F199+F200+F201+F202</f>
        <v>3154.9579000000003</v>
      </c>
      <c r="G192" s="70"/>
      <c r="H192" s="103">
        <f t="shared" si="19"/>
        <v>-1688.2525999999998</v>
      </c>
      <c r="I192" s="104">
        <f t="shared" si="20"/>
        <v>65.14187025321324</v>
      </c>
      <c r="J192" s="62"/>
      <c r="L192" s="33"/>
    </row>
    <row r="193" spans="1:12" ht="63">
      <c r="A193" s="31"/>
      <c r="B193" s="52" t="s">
        <v>311</v>
      </c>
      <c r="C193" s="7" t="s">
        <v>76</v>
      </c>
      <c r="D193" s="66">
        <v>430.2541</v>
      </c>
      <c r="E193" s="15"/>
      <c r="F193" s="4">
        <v>384.52875</v>
      </c>
      <c r="G193" s="5"/>
      <c r="H193" s="97">
        <f t="shared" si="19"/>
        <v>-45.72534999999999</v>
      </c>
      <c r="I193" s="98">
        <f t="shared" si="20"/>
        <v>89.3724777985846</v>
      </c>
      <c r="J193" s="62"/>
      <c r="L193" s="33"/>
    </row>
    <row r="194" spans="1:12" ht="78.75">
      <c r="A194" s="31"/>
      <c r="B194" s="87" t="s">
        <v>311</v>
      </c>
      <c r="C194" s="7" t="s">
        <v>75</v>
      </c>
      <c r="D194" s="106">
        <v>75</v>
      </c>
      <c r="E194" s="15"/>
      <c r="F194" s="5">
        <v>59.0819</v>
      </c>
      <c r="G194" s="5"/>
      <c r="H194" s="96">
        <f t="shared" si="19"/>
        <v>-15.918100000000003</v>
      </c>
      <c r="I194" s="123">
        <f t="shared" si="20"/>
        <v>78.77586666666666</v>
      </c>
      <c r="J194" s="62"/>
      <c r="L194" s="33"/>
    </row>
    <row r="195" spans="1:12" ht="78.75">
      <c r="A195" s="31"/>
      <c r="B195" s="115" t="s">
        <v>311</v>
      </c>
      <c r="C195" s="124" t="s">
        <v>111</v>
      </c>
      <c r="D195" s="149">
        <v>2169.088</v>
      </c>
      <c r="E195" s="150"/>
      <c r="F195" s="114">
        <v>1275.41965</v>
      </c>
      <c r="G195" s="114"/>
      <c r="H195" s="125">
        <f t="shared" si="19"/>
        <v>-893.6683500000001</v>
      </c>
      <c r="I195" s="126">
        <f t="shared" si="20"/>
        <v>58.799811257081316</v>
      </c>
      <c r="J195" s="62"/>
      <c r="L195" s="33"/>
    </row>
    <row r="196" spans="1:12" ht="47.25">
      <c r="A196" s="31"/>
      <c r="B196" s="52" t="s">
        <v>47</v>
      </c>
      <c r="C196" s="59" t="s">
        <v>98</v>
      </c>
      <c r="D196" s="66">
        <v>597</v>
      </c>
      <c r="E196" s="15"/>
      <c r="F196" s="4">
        <v>579.68707</v>
      </c>
      <c r="G196" s="5"/>
      <c r="H196" s="97">
        <f t="shared" si="19"/>
        <v>-17.31293000000005</v>
      </c>
      <c r="I196" s="98">
        <f t="shared" si="20"/>
        <v>97.10001172529313</v>
      </c>
      <c r="J196" s="62"/>
      <c r="L196" s="33"/>
    </row>
    <row r="197" spans="1:12" ht="78.75">
      <c r="A197" s="31"/>
      <c r="B197" s="115" t="s">
        <v>47</v>
      </c>
      <c r="C197" s="124" t="s">
        <v>111</v>
      </c>
      <c r="D197" s="149">
        <v>956.033</v>
      </c>
      <c r="E197" s="150"/>
      <c r="F197" s="114">
        <v>491.06496</v>
      </c>
      <c r="G197" s="114"/>
      <c r="H197" s="125">
        <f t="shared" si="19"/>
        <v>-464.96804000000003</v>
      </c>
      <c r="I197" s="126">
        <f t="shared" si="20"/>
        <v>51.364854560459726</v>
      </c>
      <c r="J197" s="62"/>
      <c r="L197" s="33"/>
    </row>
    <row r="198" spans="1:12" ht="78.75">
      <c r="A198" s="31"/>
      <c r="B198" s="52" t="s">
        <v>505</v>
      </c>
      <c r="C198" s="59" t="s">
        <v>77</v>
      </c>
      <c r="D198" s="14">
        <v>177.9914</v>
      </c>
      <c r="E198" s="15"/>
      <c r="F198" s="4">
        <v>177.9914</v>
      </c>
      <c r="G198" s="5"/>
      <c r="H198" s="97">
        <f t="shared" si="19"/>
        <v>0</v>
      </c>
      <c r="I198" s="98">
        <f t="shared" si="20"/>
        <v>100</v>
      </c>
      <c r="J198" s="62"/>
      <c r="L198" s="33"/>
    </row>
    <row r="199" spans="1:12" ht="47.25">
      <c r="A199" s="31"/>
      <c r="B199" s="52" t="s">
        <v>505</v>
      </c>
      <c r="C199" s="59" t="s">
        <v>125</v>
      </c>
      <c r="D199" s="14">
        <v>60</v>
      </c>
      <c r="E199" s="15"/>
      <c r="F199" s="4">
        <v>0</v>
      </c>
      <c r="G199" s="5"/>
      <c r="H199" s="97">
        <f t="shared" si="19"/>
        <v>-60</v>
      </c>
      <c r="I199" s="98">
        <f t="shared" si="20"/>
        <v>0</v>
      </c>
      <c r="J199" s="62"/>
      <c r="L199" s="33"/>
    </row>
    <row r="200" spans="1:12" ht="47.25">
      <c r="A200" s="31"/>
      <c r="B200" s="52" t="s">
        <v>313</v>
      </c>
      <c r="C200" s="7" t="s">
        <v>78</v>
      </c>
      <c r="D200" s="14">
        <v>135</v>
      </c>
      <c r="E200" s="15"/>
      <c r="F200" s="4">
        <v>104.11891</v>
      </c>
      <c r="G200" s="5"/>
      <c r="H200" s="97">
        <f t="shared" si="19"/>
        <v>-30.88109</v>
      </c>
      <c r="I200" s="98">
        <f t="shared" si="20"/>
        <v>77.12511851851852</v>
      </c>
      <c r="J200" s="62"/>
      <c r="L200" s="33"/>
    </row>
    <row r="201" spans="1:12" ht="78.75">
      <c r="A201" s="31"/>
      <c r="B201" s="115" t="s">
        <v>313</v>
      </c>
      <c r="C201" s="124" t="s">
        <v>111</v>
      </c>
      <c r="D201" s="149">
        <v>217.844</v>
      </c>
      <c r="E201" s="150"/>
      <c r="F201" s="114">
        <v>83.06526</v>
      </c>
      <c r="G201" s="114"/>
      <c r="H201" s="125">
        <f t="shared" si="19"/>
        <v>-134.77874</v>
      </c>
      <c r="I201" s="126">
        <f t="shared" si="20"/>
        <v>38.130616404399476</v>
      </c>
      <c r="J201" s="62"/>
      <c r="L201" s="33"/>
    </row>
    <row r="202" spans="1:12" ht="78.75">
      <c r="A202" s="31"/>
      <c r="B202" s="52" t="s">
        <v>517</v>
      </c>
      <c r="C202" s="7" t="s">
        <v>118</v>
      </c>
      <c r="D202" s="14">
        <v>25</v>
      </c>
      <c r="E202" s="15"/>
      <c r="F202" s="4">
        <v>0</v>
      </c>
      <c r="G202" s="5"/>
      <c r="H202" s="97">
        <f t="shared" si="19"/>
        <v>-25</v>
      </c>
      <c r="I202" s="98">
        <f t="shared" si="20"/>
        <v>0</v>
      </c>
      <c r="J202" s="62"/>
      <c r="L202" s="33"/>
    </row>
    <row r="203" spans="1:12" ht="31.5" customHeight="1">
      <c r="A203" s="25" t="s">
        <v>320</v>
      </c>
      <c r="B203" s="82" t="s">
        <v>327</v>
      </c>
      <c r="C203" s="86" t="s">
        <v>274</v>
      </c>
      <c r="D203" s="99">
        <f>D204+D205+D206</f>
        <v>98</v>
      </c>
      <c r="E203" s="99">
        <f>E204+E205+E206</f>
        <v>0</v>
      </c>
      <c r="F203" s="99">
        <f>F204+F205+F206</f>
        <v>87.28</v>
      </c>
      <c r="G203" s="70" t="e">
        <f>F203-#REF!</f>
        <v>#REF!</v>
      </c>
      <c r="H203" s="103">
        <f t="shared" si="19"/>
        <v>-10.719999999999999</v>
      </c>
      <c r="I203" s="104">
        <f t="shared" si="20"/>
        <v>89.06122448979592</v>
      </c>
      <c r="J203" s="62"/>
      <c r="L203" s="33"/>
    </row>
    <row r="204" spans="1:12" ht="33" customHeight="1">
      <c r="A204" s="20" t="s">
        <v>336</v>
      </c>
      <c r="B204" s="52" t="s">
        <v>446</v>
      </c>
      <c r="C204" s="28" t="s">
        <v>277</v>
      </c>
      <c r="D204" s="14">
        <v>10</v>
      </c>
      <c r="E204" s="15"/>
      <c r="F204" s="4">
        <v>10</v>
      </c>
      <c r="G204" s="5"/>
      <c r="H204" s="97">
        <f t="shared" si="19"/>
        <v>0</v>
      </c>
      <c r="I204" s="98">
        <f t="shared" si="20"/>
        <v>100</v>
      </c>
      <c r="J204" s="62"/>
      <c r="L204" s="33"/>
    </row>
    <row r="205" spans="1:12" ht="31.5">
      <c r="A205" s="20" t="s">
        <v>352</v>
      </c>
      <c r="B205" s="52" t="s">
        <v>447</v>
      </c>
      <c r="C205" s="28" t="s">
        <v>277</v>
      </c>
      <c r="D205" s="14">
        <v>25</v>
      </c>
      <c r="E205" s="15"/>
      <c r="F205" s="4">
        <v>14.28</v>
      </c>
      <c r="G205" s="5"/>
      <c r="H205" s="97">
        <f t="shared" si="19"/>
        <v>-10.72</v>
      </c>
      <c r="I205" s="98">
        <f t="shared" si="20"/>
        <v>57.11999999999999</v>
      </c>
      <c r="J205" s="62"/>
      <c r="L205" s="33"/>
    </row>
    <row r="206" spans="1:12" ht="47.25">
      <c r="A206" s="20" t="s">
        <v>352</v>
      </c>
      <c r="B206" s="52" t="s">
        <v>420</v>
      </c>
      <c r="C206" s="28" t="s">
        <v>80</v>
      </c>
      <c r="D206" s="14">
        <v>63</v>
      </c>
      <c r="E206" s="15"/>
      <c r="F206" s="4">
        <v>63</v>
      </c>
      <c r="G206" s="5"/>
      <c r="H206" s="97">
        <f t="shared" si="19"/>
        <v>0</v>
      </c>
      <c r="I206" s="98">
        <f t="shared" si="20"/>
        <v>100</v>
      </c>
      <c r="J206" s="62"/>
      <c r="L206" s="33"/>
    </row>
    <row r="207" spans="1:12" ht="15.75">
      <c r="A207" s="20"/>
      <c r="B207" s="71" t="s">
        <v>316</v>
      </c>
      <c r="C207" s="77" t="s">
        <v>276</v>
      </c>
      <c r="D207" s="99">
        <f>D208</f>
        <v>205.35</v>
      </c>
      <c r="E207" s="99">
        <f>E208</f>
        <v>0</v>
      </c>
      <c r="F207" s="99">
        <f>F208</f>
        <v>205.4</v>
      </c>
      <c r="G207" s="70"/>
      <c r="H207" s="103">
        <f t="shared" si="19"/>
        <v>0.05000000000001137</v>
      </c>
      <c r="I207" s="104">
        <f t="shared" si="20"/>
        <v>100.02434867299732</v>
      </c>
      <c r="J207" s="62"/>
      <c r="L207" s="33"/>
    </row>
    <row r="208" spans="1:12" ht="31.5">
      <c r="A208" s="20"/>
      <c r="B208" s="87" t="s">
        <v>317</v>
      </c>
      <c r="C208" s="28" t="s">
        <v>277</v>
      </c>
      <c r="D208" s="106">
        <v>205.35</v>
      </c>
      <c r="E208" s="15"/>
      <c r="F208" s="5">
        <v>205.4</v>
      </c>
      <c r="G208" s="5"/>
      <c r="H208" s="97">
        <f t="shared" si="19"/>
        <v>0.05000000000001137</v>
      </c>
      <c r="I208" s="98">
        <f t="shared" si="20"/>
        <v>100.02434867299732</v>
      </c>
      <c r="J208" s="62"/>
      <c r="L208" s="33"/>
    </row>
    <row r="209" spans="1:12" ht="15.75">
      <c r="A209" s="20"/>
      <c r="B209" s="71" t="s">
        <v>417</v>
      </c>
      <c r="C209" s="77" t="s">
        <v>33</v>
      </c>
      <c r="D209" s="13">
        <f>D210+D211</f>
        <v>1416.81544</v>
      </c>
      <c r="E209" s="13">
        <f>E210+E211</f>
        <v>0</v>
      </c>
      <c r="F209" s="13">
        <f>F210+F211</f>
        <v>391.30482</v>
      </c>
      <c r="G209" s="70">
        <f>F209-L204</f>
        <v>391.30482</v>
      </c>
      <c r="H209" s="103">
        <f t="shared" si="19"/>
        <v>-1025.51062</v>
      </c>
      <c r="I209" s="104">
        <f t="shared" si="20"/>
        <v>27.61861629627639</v>
      </c>
      <c r="J209" s="62"/>
      <c r="L209" s="33"/>
    </row>
    <row r="210" spans="1:12" ht="63">
      <c r="A210" s="20"/>
      <c r="B210" s="87" t="s">
        <v>417</v>
      </c>
      <c r="C210" s="59" t="s">
        <v>81</v>
      </c>
      <c r="D210" s="6">
        <f>475.7+841.11544</f>
        <v>1316.81544</v>
      </c>
      <c r="E210" s="6"/>
      <c r="F210" s="5">
        <f>8.1864+309.25903</f>
        <v>317.44543</v>
      </c>
      <c r="G210" s="5"/>
      <c r="H210" s="96">
        <f t="shared" si="19"/>
        <v>-999.3700100000001</v>
      </c>
      <c r="I210" s="123">
        <f t="shared" si="20"/>
        <v>24.107055579481965</v>
      </c>
      <c r="J210" s="62"/>
      <c r="L210" s="33"/>
    </row>
    <row r="211" spans="1:12" ht="47.25">
      <c r="A211" s="20"/>
      <c r="B211" s="87" t="s">
        <v>417</v>
      </c>
      <c r="C211" s="59" t="s">
        <v>82</v>
      </c>
      <c r="D211" s="6">
        <v>100</v>
      </c>
      <c r="E211" s="6"/>
      <c r="F211" s="5">
        <v>73.85939</v>
      </c>
      <c r="G211" s="5"/>
      <c r="H211" s="96">
        <f t="shared" si="19"/>
        <v>-26.140609999999995</v>
      </c>
      <c r="I211" s="123">
        <f t="shared" si="20"/>
        <v>73.85939</v>
      </c>
      <c r="J211" s="62"/>
      <c r="L211" s="33"/>
    </row>
    <row r="212" spans="1:12" ht="47.25">
      <c r="A212" s="20"/>
      <c r="B212" s="71" t="s">
        <v>326</v>
      </c>
      <c r="C212" s="77" t="s">
        <v>83</v>
      </c>
      <c r="D212" s="13">
        <f>D213+D214+D215</f>
        <v>1742.2911</v>
      </c>
      <c r="E212" s="13">
        <f>E213+E214+E215</f>
        <v>106</v>
      </c>
      <c r="F212" s="13">
        <f>F213+F214+F215</f>
        <v>893.00005</v>
      </c>
      <c r="G212" s="70"/>
      <c r="H212" s="103">
        <f t="shared" si="19"/>
        <v>-849.2910499999999</v>
      </c>
      <c r="I212" s="104">
        <f t="shared" si="20"/>
        <v>51.254354108793876</v>
      </c>
      <c r="J212" s="62"/>
      <c r="L212" s="33"/>
    </row>
    <row r="213" spans="1:12" ht="47.25">
      <c r="A213" s="20"/>
      <c r="B213" s="115" t="s">
        <v>326</v>
      </c>
      <c r="C213" s="127" t="s">
        <v>84</v>
      </c>
      <c r="D213" s="117">
        <v>1136.1</v>
      </c>
      <c r="E213" s="117"/>
      <c r="F213" s="114">
        <v>493.98319</v>
      </c>
      <c r="G213" s="114"/>
      <c r="H213" s="125">
        <f t="shared" si="19"/>
        <v>-642.11681</v>
      </c>
      <c r="I213" s="126">
        <f t="shared" si="20"/>
        <v>43.480608221107296</v>
      </c>
      <c r="J213" s="62"/>
      <c r="L213" s="33"/>
    </row>
    <row r="214" spans="1:12" ht="47.25">
      <c r="A214" s="20"/>
      <c r="B214" s="115" t="s">
        <v>326</v>
      </c>
      <c r="C214" s="127" t="s">
        <v>85</v>
      </c>
      <c r="D214" s="117">
        <v>505.3</v>
      </c>
      <c r="E214" s="117"/>
      <c r="F214" s="114">
        <v>301.50129</v>
      </c>
      <c r="G214" s="114"/>
      <c r="H214" s="125">
        <f t="shared" si="19"/>
        <v>-203.79871000000003</v>
      </c>
      <c r="I214" s="126">
        <f t="shared" si="20"/>
        <v>59.66777953690876</v>
      </c>
      <c r="J214" s="62"/>
      <c r="L214" s="33"/>
    </row>
    <row r="215" spans="1:12" ht="63">
      <c r="A215" s="20"/>
      <c r="B215" s="87" t="s">
        <v>326</v>
      </c>
      <c r="C215" s="59" t="s">
        <v>34</v>
      </c>
      <c r="D215" s="6">
        <v>100.8911</v>
      </c>
      <c r="E215" s="6">
        <v>106</v>
      </c>
      <c r="F215" s="5">
        <v>97.51557</v>
      </c>
      <c r="G215" s="5" t="e">
        <f>F215-#REF!</f>
        <v>#REF!</v>
      </c>
      <c r="H215" s="96">
        <f aca="true" t="shared" si="21" ref="H215:H248">F215-D215</f>
        <v>-3.3755299999999977</v>
      </c>
      <c r="I215" s="123">
        <f aca="true" t="shared" si="22" ref="I215:I248">F215/D215*100</f>
        <v>96.65428367814405</v>
      </c>
      <c r="J215" s="62"/>
      <c r="L215" s="33"/>
    </row>
    <row r="216" spans="1:12" ht="31.5">
      <c r="A216" s="20"/>
      <c r="B216" s="71" t="s">
        <v>52</v>
      </c>
      <c r="C216" s="86" t="s">
        <v>53</v>
      </c>
      <c r="D216" s="13">
        <f>D217+D218+D219</f>
        <v>298.0055</v>
      </c>
      <c r="E216" s="13">
        <f>E217+E218+E219</f>
        <v>0</v>
      </c>
      <c r="F216" s="13">
        <f>F217+F218+F219</f>
        <v>167.2013</v>
      </c>
      <c r="G216" s="70"/>
      <c r="H216" s="103">
        <f t="shared" si="21"/>
        <v>-130.80419999999998</v>
      </c>
      <c r="I216" s="104">
        <f t="shared" si="22"/>
        <v>56.10678326406728</v>
      </c>
      <c r="J216" s="62"/>
      <c r="L216" s="33"/>
    </row>
    <row r="217" spans="1:12" ht="78.75">
      <c r="A217" s="20"/>
      <c r="B217" s="52" t="s">
        <v>434</v>
      </c>
      <c r="C217" s="7" t="s">
        <v>86</v>
      </c>
      <c r="D217" s="1">
        <v>272</v>
      </c>
      <c r="E217" s="6"/>
      <c r="F217" s="4">
        <v>141.2</v>
      </c>
      <c r="G217" s="5"/>
      <c r="H217" s="97">
        <f t="shared" si="21"/>
        <v>-130.8</v>
      </c>
      <c r="I217" s="98">
        <f t="shared" si="22"/>
        <v>51.91176470588235</v>
      </c>
      <c r="J217" s="62"/>
      <c r="L217" s="33"/>
    </row>
    <row r="218" spans="1:12" ht="47.25" hidden="1">
      <c r="A218" s="20"/>
      <c r="B218" s="52" t="s">
        <v>434</v>
      </c>
      <c r="C218" s="84" t="s">
        <v>87</v>
      </c>
      <c r="D218" s="1">
        <v>0</v>
      </c>
      <c r="E218" s="6"/>
      <c r="F218" s="4">
        <v>0</v>
      </c>
      <c r="G218" s="5"/>
      <c r="H218" s="97">
        <f t="shared" si="21"/>
        <v>0</v>
      </c>
      <c r="I218" s="98" t="e">
        <f t="shared" si="22"/>
        <v>#DIV/0!</v>
      </c>
      <c r="J218" s="62"/>
      <c r="L218" s="33"/>
    </row>
    <row r="219" spans="1:12" ht="47.25">
      <c r="A219" s="20"/>
      <c r="B219" s="52" t="s">
        <v>434</v>
      </c>
      <c r="C219" s="88" t="s">
        <v>96</v>
      </c>
      <c r="D219" s="1">
        <v>26.0055</v>
      </c>
      <c r="E219" s="6"/>
      <c r="F219" s="4">
        <v>26.0013</v>
      </c>
      <c r="G219" s="5"/>
      <c r="H219" s="97">
        <f t="shared" si="21"/>
        <v>-0.00420000000000087</v>
      </c>
      <c r="I219" s="98">
        <f t="shared" si="22"/>
        <v>99.9838495702832</v>
      </c>
      <c r="J219" s="62"/>
      <c r="L219" s="33"/>
    </row>
    <row r="220" spans="1:12" ht="31.5">
      <c r="A220" s="20"/>
      <c r="B220" s="82" t="s">
        <v>467</v>
      </c>
      <c r="C220" s="77" t="s">
        <v>99</v>
      </c>
      <c r="D220" s="13">
        <f>D221</f>
        <v>94.3</v>
      </c>
      <c r="E220" s="13">
        <f>E221</f>
        <v>0</v>
      </c>
      <c r="F220" s="13">
        <f>F221</f>
        <v>94.28</v>
      </c>
      <c r="G220" s="70"/>
      <c r="H220" s="103">
        <f t="shared" si="21"/>
        <v>-0.01999999999999602</v>
      </c>
      <c r="I220" s="104">
        <f t="shared" si="22"/>
        <v>99.97879109225876</v>
      </c>
      <c r="J220" s="62"/>
      <c r="L220" s="33"/>
    </row>
    <row r="221" spans="1:12" ht="78.75">
      <c r="A221" s="20"/>
      <c r="B221" s="107" t="s">
        <v>340</v>
      </c>
      <c r="C221" s="59" t="s">
        <v>119</v>
      </c>
      <c r="D221" s="6">
        <v>94.3</v>
      </c>
      <c r="E221" s="6"/>
      <c r="F221" s="6">
        <v>94.28</v>
      </c>
      <c r="G221" s="5"/>
      <c r="H221" s="96">
        <f t="shared" si="21"/>
        <v>-0.01999999999999602</v>
      </c>
      <c r="I221" s="123">
        <f t="shared" si="22"/>
        <v>99.97879109225876</v>
      </c>
      <c r="J221" s="62"/>
      <c r="L221" s="33"/>
    </row>
    <row r="222" spans="1:12" ht="15.75">
      <c r="A222" s="20"/>
      <c r="B222" s="82" t="s">
        <v>90</v>
      </c>
      <c r="C222" s="77" t="s">
        <v>91</v>
      </c>
      <c r="D222" s="13">
        <f>D223+D224</f>
        <v>300.55275</v>
      </c>
      <c r="E222" s="13">
        <f>E223+E224</f>
        <v>10</v>
      </c>
      <c r="F222" s="13">
        <f>F223+F224</f>
        <v>151.13028</v>
      </c>
      <c r="G222" s="70"/>
      <c r="H222" s="103">
        <f t="shared" si="21"/>
        <v>-149.42247</v>
      </c>
      <c r="I222" s="104">
        <f t="shared" si="22"/>
        <v>50.28411152451607</v>
      </c>
      <c r="J222" s="62"/>
      <c r="L222" s="33"/>
    </row>
    <row r="223" spans="1:12" ht="63">
      <c r="A223" s="20"/>
      <c r="B223" s="53" t="s">
        <v>437</v>
      </c>
      <c r="C223" s="7" t="s">
        <v>35</v>
      </c>
      <c r="D223" s="1">
        <v>225.55275</v>
      </c>
      <c r="E223" s="6">
        <v>10</v>
      </c>
      <c r="F223" s="1">
        <v>151.13028</v>
      </c>
      <c r="G223" s="5" t="e">
        <f>F223-#REF!</f>
        <v>#REF!</v>
      </c>
      <c r="H223" s="97">
        <f t="shared" si="21"/>
        <v>-74.42247</v>
      </c>
      <c r="I223" s="98">
        <f t="shared" si="22"/>
        <v>67.00440584297908</v>
      </c>
      <c r="J223" s="62"/>
      <c r="L223" s="33"/>
    </row>
    <row r="224" spans="1:12" ht="63">
      <c r="A224" s="20"/>
      <c r="B224" s="53" t="s">
        <v>89</v>
      </c>
      <c r="C224" s="7" t="s">
        <v>35</v>
      </c>
      <c r="D224" s="1">
        <v>75</v>
      </c>
      <c r="E224" s="6"/>
      <c r="F224" s="1">
        <v>0</v>
      </c>
      <c r="G224" s="5"/>
      <c r="H224" s="97">
        <f t="shared" si="21"/>
        <v>-75</v>
      </c>
      <c r="I224" s="98">
        <f t="shared" si="22"/>
        <v>0</v>
      </c>
      <c r="J224" s="62"/>
      <c r="L224" s="33"/>
    </row>
    <row r="225" spans="1:12" ht="15.75">
      <c r="A225" s="20"/>
      <c r="B225" s="82" t="s">
        <v>489</v>
      </c>
      <c r="C225" s="77" t="s">
        <v>92</v>
      </c>
      <c r="D225" s="13">
        <f>D226+D229+D227+D228</f>
        <v>481.9718</v>
      </c>
      <c r="E225" s="13">
        <f>E226+E229+E227+E228</f>
        <v>0</v>
      </c>
      <c r="F225" s="13">
        <f>F226+F229+F227+F228</f>
        <v>287.68071000000003</v>
      </c>
      <c r="G225" s="70"/>
      <c r="H225" s="103">
        <f t="shared" si="21"/>
        <v>-194.29108999999994</v>
      </c>
      <c r="I225" s="104">
        <f t="shared" si="22"/>
        <v>59.68828674208741</v>
      </c>
      <c r="J225" s="62"/>
      <c r="L225" s="33"/>
    </row>
    <row r="226" spans="1:12" ht="31.5">
      <c r="A226" s="20"/>
      <c r="B226" s="53" t="s">
        <v>489</v>
      </c>
      <c r="C226" s="7" t="s">
        <v>36</v>
      </c>
      <c r="D226" s="1">
        <v>365.68726</v>
      </c>
      <c r="E226" s="6"/>
      <c r="F226" s="1">
        <v>182.89617</v>
      </c>
      <c r="G226" s="5"/>
      <c r="H226" s="97">
        <f t="shared" si="21"/>
        <v>-182.79108999999997</v>
      </c>
      <c r="I226" s="98">
        <f t="shared" si="22"/>
        <v>50.01436746798345</v>
      </c>
      <c r="J226" s="62"/>
      <c r="L226" s="33"/>
    </row>
    <row r="227" spans="1:12" ht="15.75">
      <c r="A227" s="20"/>
      <c r="B227" s="53" t="s">
        <v>489</v>
      </c>
      <c r="C227" s="7" t="s">
        <v>524</v>
      </c>
      <c r="D227" s="1">
        <v>30</v>
      </c>
      <c r="E227" s="6"/>
      <c r="F227" s="1">
        <v>22</v>
      </c>
      <c r="G227" s="5"/>
      <c r="H227" s="97">
        <f t="shared" si="21"/>
        <v>-8</v>
      </c>
      <c r="I227" s="98">
        <f t="shared" si="22"/>
        <v>73.33333333333333</v>
      </c>
      <c r="J227" s="62"/>
      <c r="L227" s="33"/>
    </row>
    <row r="228" spans="1:12" ht="15.75">
      <c r="A228" s="20"/>
      <c r="B228" s="53" t="s">
        <v>489</v>
      </c>
      <c r="C228" s="7" t="s">
        <v>56</v>
      </c>
      <c r="D228" s="1">
        <v>3.5</v>
      </c>
      <c r="E228" s="6"/>
      <c r="F228" s="1">
        <v>0</v>
      </c>
      <c r="G228" s="5"/>
      <c r="H228" s="97">
        <f t="shared" si="21"/>
        <v>-3.5</v>
      </c>
      <c r="I228" s="98">
        <f t="shared" si="22"/>
        <v>0</v>
      </c>
      <c r="J228" s="62"/>
      <c r="L228" s="33"/>
    </row>
    <row r="229" spans="1:12" ht="15.75">
      <c r="A229" s="20"/>
      <c r="B229" s="53" t="s">
        <v>489</v>
      </c>
      <c r="C229" s="7" t="s">
        <v>37</v>
      </c>
      <c r="D229" s="1">
        <v>82.78454</v>
      </c>
      <c r="E229" s="6"/>
      <c r="F229" s="1">
        <v>82.78454</v>
      </c>
      <c r="G229" s="5"/>
      <c r="H229" s="97">
        <f t="shared" si="21"/>
        <v>0</v>
      </c>
      <c r="I229" s="98">
        <f t="shared" si="22"/>
        <v>100</v>
      </c>
      <c r="J229" s="62"/>
      <c r="L229" s="33"/>
    </row>
    <row r="230" spans="1:12" ht="15.75">
      <c r="A230" s="20"/>
      <c r="B230" s="82" t="s">
        <v>468</v>
      </c>
      <c r="C230" s="77" t="s">
        <v>93</v>
      </c>
      <c r="D230" s="13">
        <f>D231+D234</f>
        <v>230</v>
      </c>
      <c r="E230" s="13">
        <f>E231+E234</f>
        <v>0</v>
      </c>
      <c r="F230" s="13">
        <f>F231+F234</f>
        <v>5.152</v>
      </c>
      <c r="G230" s="70"/>
      <c r="H230" s="103">
        <f t="shared" si="21"/>
        <v>-224.848</v>
      </c>
      <c r="I230" s="104">
        <f t="shared" si="22"/>
        <v>2.2399999999999998</v>
      </c>
      <c r="J230" s="62"/>
      <c r="L230" s="33"/>
    </row>
    <row r="231" spans="1:12" ht="63">
      <c r="A231" s="20" t="s">
        <v>310</v>
      </c>
      <c r="B231" s="52" t="s">
        <v>469</v>
      </c>
      <c r="C231" s="3" t="s">
        <v>94</v>
      </c>
      <c r="D231" s="14">
        <v>230</v>
      </c>
      <c r="E231" s="15"/>
      <c r="F231" s="4">
        <v>5.152</v>
      </c>
      <c r="G231" s="5"/>
      <c r="H231" s="97">
        <f t="shared" si="21"/>
        <v>-224.848</v>
      </c>
      <c r="I231" s="98">
        <f t="shared" si="22"/>
        <v>2.2399999999999998</v>
      </c>
      <c r="J231" s="62"/>
      <c r="L231" s="33"/>
    </row>
    <row r="232" spans="1:12" ht="63" hidden="1">
      <c r="A232" s="25"/>
      <c r="B232" s="53" t="s">
        <v>340</v>
      </c>
      <c r="C232" s="7" t="s">
        <v>38</v>
      </c>
      <c r="D232" s="1"/>
      <c r="E232" s="6"/>
      <c r="F232" s="1">
        <v>0</v>
      </c>
      <c r="G232" s="5"/>
      <c r="H232" s="97">
        <f t="shared" si="21"/>
        <v>0</v>
      </c>
      <c r="I232" s="98" t="e">
        <f t="shared" si="22"/>
        <v>#DIV/0!</v>
      </c>
      <c r="J232" s="2"/>
      <c r="L232" s="44"/>
    </row>
    <row r="233" spans="1:12" ht="36" customHeight="1" hidden="1">
      <c r="A233" s="25"/>
      <c r="B233" s="53"/>
      <c r="C233" s="51"/>
      <c r="D233" s="1">
        <v>0</v>
      </c>
      <c r="E233" s="6"/>
      <c r="F233" s="1">
        <v>0</v>
      </c>
      <c r="G233" s="5"/>
      <c r="H233" s="97">
        <f t="shared" si="21"/>
        <v>0</v>
      </c>
      <c r="I233" s="98" t="e">
        <f t="shared" si="22"/>
        <v>#DIV/0!</v>
      </c>
      <c r="J233" s="2"/>
      <c r="L233" s="44"/>
    </row>
    <row r="234" spans="1:12" ht="63" hidden="1">
      <c r="A234" s="25" t="s">
        <v>300</v>
      </c>
      <c r="B234" s="129" t="s">
        <v>95</v>
      </c>
      <c r="C234" s="116" t="s">
        <v>97</v>
      </c>
      <c r="D234" s="117">
        <v>0</v>
      </c>
      <c r="E234" s="117"/>
      <c r="F234" s="117">
        <v>0</v>
      </c>
      <c r="G234" s="114"/>
      <c r="H234" s="125">
        <f t="shared" si="21"/>
        <v>0</v>
      </c>
      <c r="I234" s="126" t="e">
        <f t="shared" si="22"/>
        <v>#DIV/0!</v>
      </c>
      <c r="J234" s="2"/>
      <c r="L234" s="44"/>
    </row>
    <row r="235" spans="1:12" ht="21.75" customHeight="1">
      <c r="A235" s="16"/>
      <c r="B235" s="108"/>
      <c r="C235" s="109" t="s">
        <v>483</v>
      </c>
      <c r="D235" s="110">
        <f>D237+D239+D245+D248</f>
        <v>3644.683</v>
      </c>
      <c r="E235" s="110">
        <f>E237+E239+E245+E248</f>
        <v>19</v>
      </c>
      <c r="F235" s="110">
        <f>F237+F239+F245+F248</f>
        <v>2338.88548</v>
      </c>
      <c r="G235" s="110" t="e">
        <f>#REF!+#REF!+#REF!+#REF!+#REF!+#REF!+#REF!+#REF!</f>
        <v>#REF!</v>
      </c>
      <c r="H235" s="130">
        <f t="shared" si="21"/>
        <v>-1305.79752</v>
      </c>
      <c r="I235" s="131">
        <f t="shared" si="22"/>
        <v>64.17253516972532</v>
      </c>
      <c r="J235" s="2"/>
      <c r="L235" s="44"/>
    </row>
    <row r="236" spans="1:12" ht="15.75" hidden="1">
      <c r="A236" s="31" t="s">
        <v>287</v>
      </c>
      <c r="B236" s="52" t="s">
        <v>288</v>
      </c>
      <c r="C236" s="17" t="s">
        <v>385</v>
      </c>
      <c r="D236" s="14"/>
      <c r="E236" s="14"/>
      <c r="F236" s="14"/>
      <c r="G236" s="14"/>
      <c r="H236" s="97">
        <f t="shared" si="21"/>
        <v>0</v>
      </c>
      <c r="I236" s="98" t="e">
        <f t="shared" si="22"/>
        <v>#DIV/0!</v>
      </c>
      <c r="J236" s="2"/>
      <c r="L236" s="44"/>
    </row>
    <row r="237" spans="1:12" ht="20.25" customHeight="1">
      <c r="A237" s="31" t="s">
        <v>287</v>
      </c>
      <c r="B237" s="71" t="s">
        <v>288</v>
      </c>
      <c r="C237" s="72" t="s">
        <v>39</v>
      </c>
      <c r="D237" s="99">
        <v>54.724</v>
      </c>
      <c r="E237" s="99"/>
      <c r="F237" s="99">
        <v>40.39386</v>
      </c>
      <c r="G237" s="99"/>
      <c r="H237" s="103">
        <f t="shared" si="21"/>
        <v>-14.33014</v>
      </c>
      <c r="I237" s="104">
        <f t="shared" si="22"/>
        <v>73.81379285139975</v>
      </c>
      <c r="J237" s="2"/>
      <c r="L237" s="44"/>
    </row>
    <row r="238" spans="1:12" ht="13.5" customHeight="1" hidden="1">
      <c r="A238" s="31" t="s">
        <v>287</v>
      </c>
      <c r="B238" s="71" t="s">
        <v>288</v>
      </c>
      <c r="C238" s="77" t="s">
        <v>481</v>
      </c>
      <c r="D238" s="99">
        <v>0</v>
      </c>
      <c r="E238" s="99"/>
      <c r="F238" s="99"/>
      <c r="G238" s="99"/>
      <c r="H238" s="103">
        <f t="shared" si="21"/>
        <v>0</v>
      </c>
      <c r="I238" s="104" t="e">
        <f t="shared" si="22"/>
        <v>#DIV/0!</v>
      </c>
      <c r="J238" s="2"/>
      <c r="L238" s="44"/>
    </row>
    <row r="239" spans="1:12" ht="15.75">
      <c r="A239" s="20" t="s">
        <v>289</v>
      </c>
      <c r="B239" s="71" t="s">
        <v>290</v>
      </c>
      <c r="C239" s="72" t="s">
        <v>457</v>
      </c>
      <c r="D239" s="99">
        <f>D240+D241+D242+D243+D244</f>
        <v>3314.7969999999996</v>
      </c>
      <c r="E239" s="99">
        <f>E240+E241+E242+E243+E244</f>
        <v>0</v>
      </c>
      <c r="F239" s="99">
        <f>F240+F241+F242+F243+F244</f>
        <v>2190.84973</v>
      </c>
      <c r="G239" s="99"/>
      <c r="H239" s="103">
        <f t="shared" si="21"/>
        <v>-1123.9472699999997</v>
      </c>
      <c r="I239" s="104">
        <f t="shared" si="22"/>
        <v>66.09302862286893</v>
      </c>
      <c r="J239" s="2"/>
      <c r="L239" s="44"/>
    </row>
    <row r="240" spans="1:12" ht="15.75">
      <c r="A240" s="20"/>
      <c r="B240" s="52" t="s">
        <v>349</v>
      </c>
      <c r="C240" s="23" t="s">
        <v>55</v>
      </c>
      <c r="D240" s="14">
        <v>1816.249</v>
      </c>
      <c r="E240" s="14"/>
      <c r="F240" s="14">
        <v>1216.92588</v>
      </c>
      <c r="G240" s="14"/>
      <c r="H240" s="97">
        <f t="shared" si="21"/>
        <v>-599.32312</v>
      </c>
      <c r="I240" s="98">
        <f t="shared" si="22"/>
        <v>67.00215003559535</v>
      </c>
      <c r="J240" s="2"/>
      <c r="L240" s="44"/>
    </row>
    <row r="241" spans="1:12" ht="15.75">
      <c r="A241" s="20"/>
      <c r="B241" s="52" t="s">
        <v>351</v>
      </c>
      <c r="C241" s="23" t="s">
        <v>54</v>
      </c>
      <c r="D241" s="14">
        <v>527.007</v>
      </c>
      <c r="E241" s="14"/>
      <c r="F241" s="14">
        <v>399.93602</v>
      </c>
      <c r="G241" s="14"/>
      <c r="H241" s="97">
        <f t="shared" si="21"/>
        <v>-127.07097999999996</v>
      </c>
      <c r="I241" s="98">
        <f t="shared" si="22"/>
        <v>75.88817985339854</v>
      </c>
      <c r="J241" s="2"/>
      <c r="L241" s="44"/>
    </row>
    <row r="242" spans="1:12" ht="15.75">
      <c r="A242" s="20"/>
      <c r="B242" s="52" t="s">
        <v>353</v>
      </c>
      <c r="C242" s="21" t="s">
        <v>391</v>
      </c>
      <c r="D242" s="14">
        <v>11.341</v>
      </c>
      <c r="E242" s="14"/>
      <c r="F242" s="14">
        <v>5.7356</v>
      </c>
      <c r="G242" s="14"/>
      <c r="H242" s="97">
        <f t="shared" si="21"/>
        <v>-5.6053999999999995</v>
      </c>
      <c r="I242" s="98">
        <f t="shared" si="22"/>
        <v>50.574023454721804</v>
      </c>
      <c r="J242" s="2"/>
      <c r="L242" s="44"/>
    </row>
    <row r="243" spans="1:12" ht="31.5">
      <c r="A243" s="20"/>
      <c r="B243" s="52" t="s">
        <v>370</v>
      </c>
      <c r="C243" s="21" t="s">
        <v>394</v>
      </c>
      <c r="D243" s="14">
        <v>960</v>
      </c>
      <c r="E243" s="14"/>
      <c r="F243" s="14">
        <v>568.05523</v>
      </c>
      <c r="G243" s="14"/>
      <c r="H243" s="97">
        <f t="shared" si="21"/>
        <v>-391.94476999999995</v>
      </c>
      <c r="I243" s="98">
        <f t="shared" si="22"/>
        <v>59.17241979166668</v>
      </c>
      <c r="J243" s="2"/>
      <c r="L243" s="44"/>
    </row>
    <row r="244" spans="1:12" ht="20.25" customHeight="1">
      <c r="A244" s="20"/>
      <c r="B244" s="52" t="s">
        <v>365</v>
      </c>
      <c r="C244" s="21" t="s">
        <v>395</v>
      </c>
      <c r="D244" s="14">
        <v>0.2</v>
      </c>
      <c r="E244" s="14"/>
      <c r="F244" s="14">
        <v>0.197</v>
      </c>
      <c r="G244" s="14"/>
      <c r="H244" s="97">
        <f t="shared" si="21"/>
        <v>-0.0030000000000000027</v>
      </c>
      <c r="I244" s="98">
        <f t="shared" si="22"/>
        <v>98.5</v>
      </c>
      <c r="J244" s="2"/>
      <c r="L244" s="44"/>
    </row>
    <row r="245" spans="1:12" ht="15.75">
      <c r="A245" s="20"/>
      <c r="B245" s="71" t="s">
        <v>292</v>
      </c>
      <c r="C245" s="72" t="s">
        <v>270</v>
      </c>
      <c r="D245" s="99">
        <f>D246+D247</f>
        <v>53.26</v>
      </c>
      <c r="E245" s="99">
        <f>E246+E247</f>
        <v>19</v>
      </c>
      <c r="F245" s="99">
        <f>F246+F247</f>
        <v>27.288899999999998</v>
      </c>
      <c r="G245" s="99"/>
      <c r="H245" s="103">
        <f t="shared" si="21"/>
        <v>-25.9711</v>
      </c>
      <c r="I245" s="104">
        <f t="shared" si="22"/>
        <v>51.237138565527594</v>
      </c>
      <c r="J245" s="2"/>
      <c r="L245" s="44"/>
    </row>
    <row r="246" spans="1:12" ht="63">
      <c r="A246" s="20"/>
      <c r="B246" s="52" t="s">
        <v>512</v>
      </c>
      <c r="C246" s="7" t="s">
        <v>9</v>
      </c>
      <c r="D246" s="1">
        <v>8.86</v>
      </c>
      <c r="E246" s="18"/>
      <c r="F246" s="4">
        <v>8.86</v>
      </c>
      <c r="G246" s="5"/>
      <c r="H246" s="97">
        <f t="shared" si="21"/>
        <v>0</v>
      </c>
      <c r="I246" s="98">
        <f t="shared" si="22"/>
        <v>100</v>
      </c>
      <c r="J246" s="2"/>
      <c r="L246" s="44"/>
    </row>
    <row r="247" spans="1:12" ht="65.25" customHeight="1">
      <c r="A247" s="31" t="s">
        <v>303</v>
      </c>
      <c r="B247" s="52" t="s">
        <v>304</v>
      </c>
      <c r="C247" s="21" t="s">
        <v>14</v>
      </c>
      <c r="D247" s="18">
        <v>44.4</v>
      </c>
      <c r="E247" s="18">
        <v>19</v>
      </c>
      <c r="F247" s="4">
        <v>18.4289</v>
      </c>
      <c r="G247" s="5">
        <f>F247-L239</f>
        <v>18.4289</v>
      </c>
      <c r="H247" s="97">
        <f t="shared" si="21"/>
        <v>-25.9711</v>
      </c>
      <c r="I247" s="98">
        <f t="shared" si="22"/>
        <v>41.50653153153153</v>
      </c>
      <c r="J247" s="2"/>
      <c r="L247" s="44"/>
    </row>
    <row r="248" spans="1:12" ht="15.75">
      <c r="A248" s="22" t="s">
        <v>314</v>
      </c>
      <c r="B248" s="82" t="s">
        <v>327</v>
      </c>
      <c r="C248" s="77" t="s">
        <v>482</v>
      </c>
      <c r="D248" s="99">
        <f>D249+D250+D251</f>
        <v>221.90200000000002</v>
      </c>
      <c r="E248" s="99">
        <f>E249+E250+E251</f>
        <v>0</v>
      </c>
      <c r="F248" s="99">
        <f>F249+F250+F251</f>
        <v>80.35298999999999</v>
      </c>
      <c r="G248" s="99"/>
      <c r="H248" s="103">
        <f t="shared" si="21"/>
        <v>-141.54901</v>
      </c>
      <c r="I248" s="104">
        <f t="shared" si="22"/>
        <v>36.21102558787212</v>
      </c>
      <c r="J248" s="2"/>
      <c r="L248" s="44"/>
    </row>
    <row r="249" spans="1:12" ht="15.75" customHeight="1">
      <c r="A249" s="22"/>
      <c r="B249" s="53" t="s">
        <v>447</v>
      </c>
      <c r="C249" s="28" t="s">
        <v>56</v>
      </c>
      <c r="D249" s="14">
        <v>0.411</v>
      </c>
      <c r="E249" s="14"/>
      <c r="F249" s="14">
        <v>0.04</v>
      </c>
      <c r="G249" s="14"/>
      <c r="H249" s="97">
        <f aca="true" t="shared" si="23" ref="H249:H273">F249-D249</f>
        <v>-0.371</v>
      </c>
      <c r="I249" s="98">
        <f aca="true" t="shared" si="24" ref="I249:I273">F249/D249*100</f>
        <v>9.732360097323602</v>
      </c>
      <c r="J249" s="2"/>
      <c r="L249" s="44"/>
    </row>
    <row r="250" spans="1:12" ht="15.75">
      <c r="A250" s="22"/>
      <c r="B250" s="53" t="s">
        <v>278</v>
      </c>
      <c r="C250" s="28" t="s">
        <v>56</v>
      </c>
      <c r="D250" s="14">
        <v>0.865</v>
      </c>
      <c r="E250" s="14"/>
      <c r="F250" s="14">
        <v>0.77593</v>
      </c>
      <c r="G250" s="14"/>
      <c r="H250" s="97">
        <f t="shared" si="23"/>
        <v>-0.08906999999999998</v>
      </c>
      <c r="I250" s="98">
        <f t="shared" si="24"/>
        <v>89.70289017341041</v>
      </c>
      <c r="J250" s="2"/>
      <c r="L250" s="44"/>
    </row>
    <row r="251" spans="1:12" ht="15.75">
      <c r="A251" s="22"/>
      <c r="B251" s="53" t="s">
        <v>448</v>
      </c>
      <c r="C251" s="28" t="s">
        <v>56</v>
      </c>
      <c r="D251" s="14">
        <v>220.626</v>
      </c>
      <c r="E251" s="14"/>
      <c r="F251" s="14">
        <v>79.53706</v>
      </c>
      <c r="G251" s="14"/>
      <c r="H251" s="97">
        <f t="shared" si="23"/>
        <v>-141.08894</v>
      </c>
      <c r="I251" s="98">
        <f t="shared" si="24"/>
        <v>36.050628665705766</v>
      </c>
      <c r="J251" s="2"/>
      <c r="L251" s="44"/>
    </row>
    <row r="252" spans="1:12" ht="24" customHeight="1">
      <c r="A252" s="31"/>
      <c r="B252" s="113"/>
      <c r="C252" s="109" t="s">
        <v>485</v>
      </c>
      <c r="D252" s="110">
        <f>D253+D254+D260+D265+D266+D271</f>
        <v>717.2866499999999</v>
      </c>
      <c r="E252" s="110">
        <f>E254+E260+E265+E266+E271</f>
        <v>20.700000000000003</v>
      </c>
      <c r="F252" s="110">
        <f>F254+F260+F265+F266+F271</f>
        <v>711.76292</v>
      </c>
      <c r="G252" s="110"/>
      <c r="H252" s="130">
        <f t="shared" si="23"/>
        <v>-5.523729999999887</v>
      </c>
      <c r="I252" s="131">
        <f t="shared" si="24"/>
        <v>99.22991317348512</v>
      </c>
      <c r="J252" s="2"/>
      <c r="L252" s="44"/>
    </row>
    <row r="253" spans="1:12" ht="24" customHeight="1">
      <c r="A253" s="31"/>
      <c r="B253" s="71" t="s">
        <v>288</v>
      </c>
      <c r="C253" s="69" t="s">
        <v>126</v>
      </c>
      <c r="D253" s="99">
        <v>1.1</v>
      </c>
      <c r="E253" s="99"/>
      <c r="F253" s="99">
        <v>0</v>
      </c>
      <c r="G253" s="99"/>
      <c r="H253" s="103">
        <f>F253-D253</f>
        <v>-1.1</v>
      </c>
      <c r="I253" s="104">
        <f>F253/D253*100</f>
        <v>0</v>
      </c>
      <c r="J253" s="2"/>
      <c r="L253" s="44"/>
    </row>
    <row r="254" spans="1:12" ht="15.75">
      <c r="A254" s="20" t="s">
        <v>289</v>
      </c>
      <c r="B254" s="71" t="s">
        <v>290</v>
      </c>
      <c r="C254" s="72" t="s">
        <v>524</v>
      </c>
      <c r="D254" s="99">
        <f>D255+D256+D257+D258+D259</f>
        <v>601.6460199999999</v>
      </c>
      <c r="E254" s="99">
        <f>E255+E256+E257+E258+E259</f>
        <v>0</v>
      </c>
      <c r="F254" s="99">
        <f>F255+F256+F257+F258+F259</f>
        <v>597.42429</v>
      </c>
      <c r="G254" s="99"/>
      <c r="H254" s="103">
        <f t="shared" si="23"/>
        <v>-4.221729999999866</v>
      </c>
      <c r="I254" s="104">
        <f t="shared" si="24"/>
        <v>99.29830334454803</v>
      </c>
      <c r="J254" s="2"/>
      <c r="L254" s="44"/>
    </row>
    <row r="255" spans="1:12" ht="15.75">
      <c r="A255" s="20"/>
      <c r="B255" s="52" t="s">
        <v>349</v>
      </c>
      <c r="C255" s="23" t="s">
        <v>55</v>
      </c>
      <c r="D255" s="14">
        <v>264.95232</v>
      </c>
      <c r="E255" s="14"/>
      <c r="F255" s="14">
        <v>264.95232</v>
      </c>
      <c r="G255" s="14"/>
      <c r="H255" s="97">
        <f t="shared" si="23"/>
        <v>0</v>
      </c>
      <c r="I255" s="98">
        <f t="shared" si="24"/>
        <v>100</v>
      </c>
      <c r="J255" s="2"/>
      <c r="L255" s="44"/>
    </row>
    <row r="256" spans="1:12" ht="15.75">
      <c r="A256" s="20"/>
      <c r="B256" s="52" t="s">
        <v>351</v>
      </c>
      <c r="C256" s="23" t="s">
        <v>54</v>
      </c>
      <c r="D256" s="14">
        <v>322.5697</v>
      </c>
      <c r="E256" s="14"/>
      <c r="F256" s="14">
        <v>318.35242</v>
      </c>
      <c r="G256" s="14"/>
      <c r="H256" s="97">
        <f t="shared" si="23"/>
        <v>-4.217280000000017</v>
      </c>
      <c r="I256" s="98">
        <f t="shared" si="24"/>
        <v>98.69259883987863</v>
      </c>
      <c r="J256" s="2"/>
      <c r="L256" s="44"/>
    </row>
    <row r="257" spans="1:12" ht="15.75">
      <c r="A257" s="20"/>
      <c r="B257" s="52" t="s">
        <v>353</v>
      </c>
      <c r="C257" s="21" t="s">
        <v>391</v>
      </c>
      <c r="D257" s="14">
        <v>9.814</v>
      </c>
      <c r="E257" s="14"/>
      <c r="F257" s="14">
        <v>9.813</v>
      </c>
      <c r="G257" s="14"/>
      <c r="H257" s="97">
        <f t="shared" si="23"/>
        <v>-0.0009999999999994458</v>
      </c>
      <c r="I257" s="98">
        <f t="shared" si="24"/>
        <v>99.98981047483187</v>
      </c>
      <c r="J257" s="2"/>
      <c r="L257" s="44"/>
    </row>
    <row r="258" spans="1:12" ht="15.75" hidden="1">
      <c r="A258" s="20"/>
      <c r="B258" s="52" t="s">
        <v>368</v>
      </c>
      <c r="C258" s="21" t="s">
        <v>57</v>
      </c>
      <c r="D258" s="14">
        <v>0</v>
      </c>
      <c r="E258" s="14"/>
      <c r="F258" s="14">
        <v>0</v>
      </c>
      <c r="G258" s="14"/>
      <c r="H258" s="97">
        <f t="shared" si="23"/>
        <v>0</v>
      </c>
      <c r="I258" s="98" t="e">
        <f t="shared" si="24"/>
        <v>#DIV/0!</v>
      </c>
      <c r="J258" s="2"/>
      <c r="L258" s="44"/>
    </row>
    <row r="259" spans="1:12" ht="17.25" customHeight="1">
      <c r="A259" s="20"/>
      <c r="B259" s="52" t="s">
        <v>365</v>
      </c>
      <c r="C259" s="21" t="s">
        <v>395</v>
      </c>
      <c r="D259" s="14">
        <v>4.31</v>
      </c>
      <c r="E259" s="14"/>
      <c r="F259" s="14">
        <v>4.30655</v>
      </c>
      <c r="G259" s="14"/>
      <c r="H259" s="97">
        <f t="shared" si="23"/>
        <v>-0.003449999999999953</v>
      </c>
      <c r="I259" s="98">
        <f t="shared" si="24"/>
        <v>99.9199535962877</v>
      </c>
      <c r="J259" s="2"/>
      <c r="L259" s="44"/>
    </row>
    <row r="260" spans="1:12" ht="15.75">
      <c r="A260" s="20"/>
      <c r="B260" s="71" t="s">
        <v>292</v>
      </c>
      <c r="C260" s="72" t="s">
        <v>100</v>
      </c>
      <c r="D260" s="99">
        <f>D261+D262+D263+D264</f>
        <v>70.03030999999999</v>
      </c>
      <c r="E260" s="99">
        <f>E261+E262+E263+E264</f>
        <v>0</v>
      </c>
      <c r="F260" s="99">
        <f>F261+F262+F263+F264</f>
        <v>69.83031</v>
      </c>
      <c r="G260" s="99"/>
      <c r="H260" s="103">
        <f t="shared" si="23"/>
        <v>-0.19999999999998863</v>
      </c>
      <c r="I260" s="104">
        <f t="shared" si="24"/>
        <v>99.71440937502635</v>
      </c>
      <c r="J260" s="2"/>
      <c r="L260" s="44"/>
    </row>
    <row r="261" spans="1:12" ht="31.5">
      <c r="A261" s="20"/>
      <c r="B261" s="52" t="s">
        <v>301</v>
      </c>
      <c r="C261" s="21" t="s">
        <v>41</v>
      </c>
      <c r="D261" s="14">
        <v>0.8636</v>
      </c>
      <c r="E261" s="14"/>
      <c r="F261" s="14">
        <v>0.8636</v>
      </c>
      <c r="G261" s="14"/>
      <c r="H261" s="97">
        <f t="shared" si="23"/>
        <v>0</v>
      </c>
      <c r="I261" s="98">
        <f t="shared" si="24"/>
        <v>100</v>
      </c>
      <c r="J261" s="2"/>
      <c r="L261" s="44"/>
    </row>
    <row r="262" spans="1:12" ht="63">
      <c r="A262" s="20"/>
      <c r="B262" s="52" t="s">
        <v>512</v>
      </c>
      <c r="C262" s="7" t="s">
        <v>9</v>
      </c>
      <c r="D262" s="14">
        <v>45.56869</v>
      </c>
      <c r="E262" s="14"/>
      <c r="F262" s="14">
        <v>45.36869</v>
      </c>
      <c r="G262" s="14"/>
      <c r="H262" s="97">
        <f t="shared" si="23"/>
        <v>-0.19999999999999574</v>
      </c>
      <c r="I262" s="98">
        <f t="shared" si="24"/>
        <v>99.5611021514992</v>
      </c>
      <c r="J262" s="2"/>
      <c r="L262" s="44"/>
    </row>
    <row r="263" spans="1:12" ht="47.25">
      <c r="A263" s="20"/>
      <c r="B263" s="52" t="s">
        <v>519</v>
      </c>
      <c r="C263" s="3" t="s">
        <v>43</v>
      </c>
      <c r="D263" s="14">
        <v>4.81292</v>
      </c>
      <c r="E263" s="14"/>
      <c r="F263" s="14">
        <v>4.81292</v>
      </c>
      <c r="G263" s="14"/>
      <c r="H263" s="97">
        <f t="shared" si="23"/>
        <v>0</v>
      </c>
      <c r="I263" s="98">
        <f t="shared" si="24"/>
        <v>100</v>
      </c>
      <c r="J263" s="2"/>
      <c r="L263" s="44"/>
    </row>
    <row r="264" spans="1:12" ht="63">
      <c r="A264" s="20"/>
      <c r="B264" s="52" t="s">
        <v>304</v>
      </c>
      <c r="C264" s="21" t="s">
        <v>14</v>
      </c>
      <c r="D264" s="14">
        <v>18.7851</v>
      </c>
      <c r="E264" s="14"/>
      <c r="F264" s="14">
        <v>18.7851</v>
      </c>
      <c r="G264" s="14"/>
      <c r="H264" s="97">
        <f t="shared" si="23"/>
        <v>0</v>
      </c>
      <c r="I264" s="98">
        <f t="shared" si="24"/>
        <v>100</v>
      </c>
      <c r="J264" s="2"/>
      <c r="L264" s="44"/>
    </row>
    <row r="265" spans="1:12" ht="47.25">
      <c r="A265" s="31" t="s">
        <v>303</v>
      </c>
      <c r="B265" s="71" t="s">
        <v>313</v>
      </c>
      <c r="C265" s="77" t="s">
        <v>42</v>
      </c>
      <c r="D265" s="13">
        <v>33.44832</v>
      </c>
      <c r="E265" s="13">
        <v>20.6</v>
      </c>
      <c r="F265" s="13">
        <v>33.44832</v>
      </c>
      <c r="G265" s="70"/>
      <c r="H265" s="103">
        <f t="shared" si="23"/>
        <v>0</v>
      </c>
      <c r="I265" s="104">
        <f t="shared" si="24"/>
        <v>100</v>
      </c>
      <c r="J265" s="2"/>
      <c r="L265" s="44"/>
    </row>
    <row r="266" spans="1:12" ht="15.75">
      <c r="A266" s="22" t="s">
        <v>314</v>
      </c>
      <c r="B266" s="82" t="s">
        <v>327</v>
      </c>
      <c r="C266" s="86" t="s">
        <v>482</v>
      </c>
      <c r="D266" s="132">
        <f>D267+D268+D269+D270</f>
        <v>8.562</v>
      </c>
      <c r="E266" s="132">
        <f>E267+E268+E269+E270</f>
        <v>0</v>
      </c>
      <c r="F266" s="132">
        <f>F267+F268+F269+F270</f>
        <v>8.562</v>
      </c>
      <c r="G266" s="99"/>
      <c r="H266" s="103">
        <f t="shared" si="23"/>
        <v>0</v>
      </c>
      <c r="I266" s="104">
        <f t="shared" si="24"/>
        <v>100</v>
      </c>
      <c r="J266" s="2"/>
      <c r="L266" s="44"/>
    </row>
    <row r="267" spans="1:12" ht="15.75">
      <c r="A267" s="22"/>
      <c r="B267" s="53" t="s">
        <v>446</v>
      </c>
      <c r="C267" s="28" t="s">
        <v>56</v>
      </c>
      <c r="D267" s="133">
        <v>0.95</v>
      </c>
      <c r="E267" s="14"/>
      <c r="F267" s="14">
        <v>0.95</v>
      </c>
      <c r="G267" s="14"/>
      <c r="H267" s="97">
        <f t="shared" si="23"/>
        <v>0</v>
      </c>
      <c r="I267" s="98">
        <f t="shared" si="24"/>
        <v>100</v>
      </c>
      <c r="J267" s="2"/>
      <c r="L267" s="44"/>
    </row>
    <row r="268" spans="1:12" ht="15.75" customHeight="1" hidden="1">
      <c r="A268" s="22"/>
      <c r="B268" s="53" t="s">
        <v>447</v>
      </c>
      <c r="C268" s="28" t="s">
        <v>56</v>
      </c>
      <c r="D268" s="133">
        <v>0</v>
      </c>
      <c r="E268" s="14"/>
      <c r="F268" s="14">
        <v>0</v>
      </c>
      <c r="G268" s="14"/>
      <c r="H268" s="97">
        <f t="shared" si="23"/>
        <v>0</v>
      </c>
      <c r="I268" s="98" t="e">
        <f t="shared" si="24"/>
        <v>#DIV/0!</v>
      </c>
      <c r="J268" s="2"/>
      <c r="L268" s="44"/>
    </row>
    <row r="269" spans="1:12" ht="15.75">
      <c r="A269" s="22"/>
      <c r="B269" s="53" t="s">
        <v>448</v>
      </c>
      <c r="C269" s="28" t="s">
        <v>56</v>
      </c>
      <c r="D269" s="133">
        <v>7.612</v>
      </c>
      <c r="E269" s="14"/>
      <c r="F269" s="14">
        <v>7.612</v>
      </c>
      <c r="G269" s="14"/>
      <c r="H269" s="97">
        <f t="shared" si="23"/>
        <v>0</v>
      </c>
      <c r="I269" s="98">
        <f t="shared" si="24"/>
        <v>100</v>
      </c>
      <c r="J269" s="2"/>
      <c r="L269" s="44"/>
    </row>
    <row r="270" spans="1:12" ht="15.75" hidden="1">
      <c r="A270" s="22"/>
      <c r="B270" s="53" t="s">
        <v>420</v>
      </c>
      <c r="C270" s="28" t="s">
        <v>56</v>
      </c>
      <c r="D270" s="133">
        <v>0</v>
      </c>
      <c r="E270" s="14"/>
      <c r="F270" s="14">
        <v>0</v>
      </c>
      <c r="G270" s="14"/>
      <c r="H270" s="97">
        <f t="shared" si="23"/>
        <v>0</v>
      </c>
      <c r="I270" s="98" t="e">
        <f t="shared" si="24"/>
        <v>#DIV/0!</v>
      </c>
      <c r="J270" s="2"/>
      <c r="L270" s="44"/>
    </row>
    <row r="271" spans="1:12" ht="31.5">
      <c r="A271" s="31" t="s">
        <v>315</v>
      </c>
      <c r="B271" s="71" t="s">
        <v>317</v>
      </c>
      <c r="C271" s="69" t="s">
        <v>40</v>
      </c>
      <c r="D271" s="13">
        <v>2.5</v>
      </c>
      <c r="E271" s="13">
        <v>0.1</v>
      </c>
      <c r="F271" s="70">
        <v>2.498</v>
      </c>
      <c r="G271" s="70" t="e">
        <f>F271-#REF!</f>
        <v>#REF!</v>
      </c>
      <c r="H271" s="103">
        <f t="shared" si="23"/>
        <v>-0.0019999999999997797</v>
      </c>
      <c r="I271" s="104">
        <f t="shared" si="24"/>
        <v>99.92000000000002</v>
      </c>
      <c r="J271" s="2"/>
      <c r="L271" s="63"/>
    </row>
    <row r="272" spans="1:12" ht="18" customHeight="1">
      <c r="A272" s="31"/>
      <c r="B272" s="134"/>
      <c r="C272" s="135" t="s">
        <v>384</v>
      </c>
      <c r="D272" s="91">
        <f>D179+D235+D252</f>
        <v>15716.394739999998</v>
      </c>
      <c r="E272" s="91">
        <f>E179+E235+E252</f>
        <v>155.7</v>
      </c>
      <c r="F272" s="91">
        <f>F179+F235+F252</f>
        <v>9686.812639999998</v>
      </c>
      <c r="G272" s="91" t="e">
        <f>G235+#REF!+#REF!</f>
        <v>#REF!</v>
      </c>
      <c r="H272" s="136">
        <f t="shared" si="23"/>
        <v>-6029.5821</v>
      </c>
      <c r="I272" s="137">
        <f t="shared" si="24"/>
        <v>61.63508107457982</v>
      </c>
      <c r="L272" s="33"/>
    </row>
    <row r="273" spans="1:12" ht="18" customHeight="1">
      <c r="A273" s="31"/>
      <c r="B273" s="138"/>
      <c r="C273" s="139" t="s">
        <v>280</v>
      </c>
      <c r="D273" s="140">
        <f>D272+D177</f>
        <v>174620.16353</v>
      </c>
      <c r="E273" s="140"/>
      <c r="F273" s="140">
        <f>F272+F177</f>
        <v>125908.73027999997</v>
      </c>
      <c r="G273" s="140"/>
      <c r="H273" s="141">
        <f t="shared" si="23"/>
        <v>-48711.43325000002</v>
      </c>
      <c r="I273" s="142">
        <f t="shared" si="24"/>
        <v>72.10434793709759</v>
      </c>
      <c r="L273" s="33"/>
    </row>
    <row r="274" spans="1:12" ht="78" customHeight="1">
      <c r="A274" s="180" t="s">
        <v>526</v>
      </c>
      <c r="B274" s="180"/>
      <c r="C274" s="180"/>
      <c r="D274" s="65"/>
      <c r="E274" s="65"/>
      <c r="F274" s="182" t="s">
        <v>60</v>
      </c>
      <c r="G274" s="182"/>
      <c r="H274" s="182"/>
      <c r="I274" s="182"/>
      <c r="L274" s="33"/>
    </row>
    <row r="275" spans="1:12" ht="18" customHeight="1">
      <c r="A275" s="177"/>
      <c r="B275" s="177"/>
      <c r="C275" s="177"/>
      <c r="G275" s="181"/>
      <c r="H275" s="181"/>
      <c r="L275" s="33"/>
    </row>
    <row r="276" spans="1:12" ht="18" customHeight="1">
      <c r="A276" s="177"/>
      <c r="B276" s="177"/>
      <c r="C276" s="177"/>
      <c r="L276" s="33"/>
    </row>
    <row r="277" spans="3:12" ht="15.75">
      <c r="C277" s="45"/>
      <c r="L277" s="38"/>
    </row>
    <row r="278" spans="3:12" ht="15.75">
      <c r="C278" s="46"/>
      <c r="D278" s="47"/>
      <c r="E278" s="47"/>
      <c r="F278" s="47"/>
      <c r="G278" s="48"/>
      <c r="L278" s="49"/>
    </row>
    <row r="279" spans="3:12" ht="45" customHeight="1">
      <c r="C279" s="45"/>
      <c r="D279" s="11"/>
      <c r="E279" s="11"/>
      <c r="F279" s="11"/>
      <c r="G279" s="50"/>
      <c r="H279" s="11"/>
      <c r="L279" s="49"/>
    </row>
    <row r="280" spans="3:12" ht="84" customHeight="1">
      <c r="C280" s="45"/>
      <c r="D280" s="11"/>
      <c r="E280" s="11"/>
      <c r="F280" s="11"/>
      <c r="G280" s="50"/>
      <c r="L280" s="33"/>
    </row>
    <row r="281" spans="3:12" ht="15.75">
      <c r="C281" s="45"/>
      <c r="L281" s="49"/>
    </row>
    <row r="282" spans="3:12" ht="15.75">
      <c r="C282" s="45"/>
      <c r="D282" s="11"/>
      <c r="E282" s="11"/>
      <c r="F282" s="11"/>
      <c r="G282" s="50"/>
      <c r="L282" s="33"/>
    </row>
    <row r="283" ht="15.75">
      <c r="L283" s="33"/>
    </row>
    <row r="284" ht="15.75">
      <c r="L284" s="33"/>
    </row>
    <row r="285" ht="15.75">
      <c r="L285" s="33"/>
    </row>
    <row r="286" ht="15.75">
      <c r="L286" s="33"/>
    </row>
    <row r="287" ht="15.75">
      <c r="L287" s="33"/>
    </row>
    <row r="288" ht="15.75">
      <c r="L288" s="33"/>
    </row>
    <row r="289" ht="15.75">
      <c r="L289" s="33"/>
    </row>
    <row r="290" ht="15.75">
      <c r="L290" s="33"/>
    </row>
    <row r="291" ht="15.75">
      <c r="L291" s="33"/>
    </row>
    <row r="292" ht="15.75">
      <c r="L292" s="33"/>
    </row>
    <row r="293" ht="15.75">
      <c r="L293" s="33"/>
    </row>
    <row r="294" ht="15.75">
      <c r="L294" s="33"/>
    </row>
    <row r="295" ht="15.75">
      <c r="L295" s="33"/>
    </row>
    <row r="296" ht="15.75">
      <c r="L296" s="33"/>
    </row>
    <row r="297" ht="15.75">
      <c r="L297" s="33"/>
    </row>
    <row r="298" ht="15.75">
      <c r="L298" s="33"/>
    </row>
    <row r="299" ht="15.75">
      <c r="L299" s="33"/>
    </row>
    <row r="300" ht="15.75">
      <c r="L300" s="33"/>
    </row>
    <row r="301" ht="15.75">
      <c r="L301" s="33"/>
    </row>
    <row r="302" ht="15.75">
      <c r="L302" s="33"/>
    </row>
    <row r="303" ht="15.75">
      <c r="L303" s="33"/>
    </row>
    <row r="304" ht="15.75">
      <c r="L304" s="33"/>
    </row>
    <row r="305" ht="15.75">
      <c r="L305" s="33"/>
    </row>
    <row r="306" ht="15.75">
      <c r="L306" s="33"/>
    </row>
    <row r="307" ht="15.75">
      <c r="L307" s="33"/>
    </row>
    <row r="308" ht="15.75">
      <c r="L308" s="33"/>
    </row>
    <row r="309" ht="15.75">
      <c r="L309" s="33"/>
    </row>
    <row r="310" ht="15.75">
      <c r="L310" s="33"/>
    </row>
    <row r="311" ht="15.75">
      <c r="L311" s="33"/>
    </row>
    <row r="312" ht="15.75">
      <c r="L312" s="33"/>
    </row>
    <row r="313" ht="15.75">
      <c r="L313" s="33"/>
    </row>
    <row r="314" ht="15.75">
      <c r="L314" s="33"/>
    </row>
    <row r="315" ht="15.75">
      <c r="L315" s="33"/>
    </row>
    <row r="316" ht="15.75">
      <c r="L316" s="33"/>
    </row>
    <row r="317" ht="15.75">
      <c r="L317" s="33"/>
    </row>
    <row r="318" ht="15.75">
      <c r="L318" s="33"/>
    </row>
    <row r="319" ht="15.75">
      <c r="L319" s="33"/>
    </row>
    <row r="320" ht="15.75">
      <c r="L320" s="33"/>
    </row>
    <row r="321" ht="15.75">
      <c r="L321" s="33"/>
    </row>
    <row r="322" ht="15.75">
      <c r="L322" s="33"/>
    </row>
    <row r="323" ht="15.75">
      <c r="L323" s="33"/>
    </row>
    <row r="324" ht="15.75">
      <c r="L324" s="33"/>
    </row>
    <row r="325" ht="15.75">
      <c r="L325" s="33"/>
    </row>
    <row r="326" ht="15.75">
      <c r="L326" s="33"/>
    </row>
    <row r="327" ht="15.75">
      <c r="L327" s="33"/>
    </row>
    <row r="328" ht="15.75">
      <c r="L328" s="33"/>
    </row>
    <row r="329" ht="15.75">
      <c r="L329" s="33"/>
    </row>
    <row r="330" ht="15.75">
      <c r="L330" s="33"/>
    </row>
    <row r="331" ht="15.75">
      <c r="L331" s="33"/>
    </row>
    <row r="332" ht="15.75">
      <c r="L332" s="33"/>
    </row>
    <row r="333" ht="15.75">
      <c r="L333" s="33"/>
    </row>
    <row r="334" ht="15.75">
      <c r="L334" s="33"/>
    </row>
    <row r="335" ht="15.75">
      <c r="L335" s="33"/>
    </row>
    <row r="336" ht="15.75">
      <c r="L336" s="33"/>
    </row>
    <row r="337" ht="15.75">
      <c r="L337" s="33"/>
    </row>
    <row r="338" ht="15.75">
      <c r="L338" s="33"/>
    </row>
    <row r="339" ht="15.75">
      <c r="L339" s="33"/>
    </row>
    <row r="340" ht="15.75">
      <c r="L340" s="33"/>
    </row>
    <row r="341" ht="15.75">
      <c r="L341" s="33"/>
    </row>
    <row r="342" ht="15.75">
      <c r="L342" s="33"/>
    </row>
    <row r="343" ht="15.75">
      <c r="L343" s="33"/>
    </row>
    <row r="344" ht="15.75">
      <c r="L344" s="33"/>
    </row>
    <row r="345" ht="15.75">
      <c r="L345" s="33"/>
    </row>
    <row r="346" ht="15.75">
      <c r="L346" s="33"/>
    </row>
    <row r="347" ht="15.75">
      <c r="L347" s="33"/>
    </row>
    <row r="348" ht="15.75">
      <c r="L348" s="33"/>
    </row>
    <row r="349" ht="15.75">
      <c r="L349" s="33"/>
    </row>
    <row r="350" ht="15.75">
      <c r="L350" s="33"/>
    </row>
    <row r="351" ht="15.75">
      <c r="L351" s="33"/>
    </row>
    <row r="352" ht="15.75">
      <c r="L352" s="33"/>
    </row>
    <row r="353" ht="15.75">
      <c r="L353" s="33"/>
    </row>
    <row r="354" ht="15.75">
      <c r="L354" s="33"/>
    </row>
    <row r="355" ht="15.75">
      <c r="L355" s="33"/>
    </row>
    <row r="356" ht="15.75">
      <c r="L356" s="33"/>
    </row>
    <row r="357" ht="15.75">
      <c r="L357" s="33"/>
    </row>
    <row r="358" ht="15.75">
      <c r="L358" s="33"/>
    </row>
    <row r="359" ht="15.75">
      <c r="L359" s="33"/>
    </row>
    <row r="360" ht="15.75">
      <c r="L360" s="33"/>
    </row>
    <row r="361" ht="15.75">
      <c r="L361" s="33"/>
    </row>
    <row r="362" ht="15.75">
      <c r="L362" s="33"/>
    </row>
    <row r="363" ht="15.75">
      <c r="L363" s="33"/>
    </row>
    <row r="364" ht="15.75">
      <c r="L364" s="33"/>
    </row>
    <row r="365" ht="15.75">
      <c r="L365" s="33"/>
    </row>
    <row r="366" ht="15.75">
      <c r="L366" s="33"/>
    </row>
    <row r="367" ht="15.75">
      <c r="L367" s="33"/>
    </row>
    <row r="368" ht="15.75">
      <c r="L368" s="33"/>
    </row>
    <row r="369" ht="15.75">
      <c r="L369" s="33"/>
    </row>
    <row r="370" ht="15.75">
      <c r="L370" s="33"/>
    </row>
    <row r="371" ht="15.75">
      <c r="L371" s="33"/>
    </row>
    <row r="372" ht="15.75">
      <c r="L372" s="33"/>
    </row>
    <row r="373" ht="15.75">
      <c r="L373" s="33"/>
    </row>
    <row r="374" ht="15.75">
      <c r="L374" s="33"/>
    </row>
    <row r="375" ht="15.75">
      <c r="L375" s="33"/>
    </row>
    <row r="376" ht="15.75">
      <c r="L376" s="33"/>
    </row>
    <row r="377" ht="15.75">
      <c r="L377" s="33"/>
    </row>
    <row r="378" ht="15.75">
      <c r="L378" s="33"/>
    </row>
    <row r="379" ht="15.75">
      <c r="L379" s="33"/>
    </row>
    <row r="380" ht="15.75">
      <c r="L380" s="33"/>
    </row>
    <row r="381" ht="15.75">
      <c r="L381" s="33"/>
    </row>
    <row r="382" ht="15.75">
      <c r="L382" s="33"/>
    </row>
    <row r="383" ht="15.75">
      <c r="L383" s="33"/>
    </row>
    <row r="384" ht="15.75">
      <c r="L384" s="33"/>
    </row>
    <row r="385" ht="15.75">
      <c r="L385" s="33"/>
    </row>
    <row r="386" ht="15.75">
      <c r="L386" s="33"/>
    </row>
    <row r="387" ht="15.75">
      <c r="L387" s="33"/>
    </row>
    <row r="388" ht="15.75">
      <c r="L388" s="33"/>
    </row>
    <row r="389" ht="15.75">
      <c r="L389" s="33"/>
    </row>
    <row r="390" ht="15.75">
      <c r="L390" s="33"/>
    </row>
    <row r="391" ht="15.75">
      <c r="L391" s="33"/>
    </row>
    <row r="392" ht="15.75">
      <c r="L392" s="33"/>
    </row>
    <row r="393" ht="15.75">
      <c r="L393" s="33"/>
    </row>
    <row r="394" ht="15.75">
      <c r="L394" s="33"/>
    </row>
    <row r="395" ht="15.75">
      <c r="L395" s="33"/>
    </row>
  </sheetData>
  <mergeCells count="12">
    <mergeCell ref="A275:C275"/>
    <mergeCell ref="G275:H275"/>
    <mergeCell ref="A276:C276"/>
    <mergeCell ref="H7:I7"/>
    <mergeCell ref="A10:I10"/>
    <mergeCell ref="A178:I178"/>
    <mergeCell ref="A274:C274"/>
    <mergeCell ref="F274:I274"/>
    <mergeCell ref="C2:I2"/>
    <mergeCell ref="C3:I3"/>
    <mergeCell ref="A5:I5"/>
    <mergeCell ref="A6:I6"/>
  </mergeCells>
  <printOptions/>
  <pageMargins left="1.5748031496062993" right="0.3937007874015748" top="0.7874015748031497" bottom="0.3937007874015748" header="0" footer="0"/>
  <pageSetup blackAndWhite="1" fitToHeight="14"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dimension ref="A1:M410"/>
  <sheetViews>
    <sheetView tabSelected="1" workbookViewId="0" topLeftCell="B109">
      <selection activeCell="C134" sqref="C134"/>
    </sheetView>
  </sheetViews>
  <sheetFormatPr defaultColWidth="9.00390625" defaultRowHeight="12.75"/>
  <cols>
    <col min="1" max="1" width="7.75390625" style="24" hidden="1" customWidth="1"/>
    <col min="2" max="2" width="15.00390625" style="24" customWidth="1"/>
    <col min="3" max="3" width="61.25390625" style="24" customWidth="1"/>
    <col min="4" max="4" width="16.875" style="24" customWidth="1"/>
    <col min="5" max="5" width="12.375" style="24" hidden="1" customWidth="1"/>
    <col min="6" max="6" width="19.375" style="24" customWidth="1"/>
    <col min="7" max="7" width="11.625" style="32" hidden="1" customWidth="1"/>
    <col min="8" max="8" width="13.875" style="24" customWidth="1"/>
    <col min="9" max="9" width="12.875" style="24" customWidth="1"/>
    <col min="10" max="10" width="10.75390625" style="24" customWidth="1"/>
    <col min="11" max="11" width="9.125" style="24" customWidth="1"/>
    <col min="12" max="12" width="11.125" style="24" customWidth="1"/>
    <col min="13" max="16384" width="9.125" style="24" customWidth="1"/>
  </cols>
  <sheetData>
    <row r="1" spans="3:9" s="56" customFormat="1" ht="27" customHeight="1">
      <c r="C1" s="67"/>
      <c r="D1" s="67"/>
      <c r="E1" s="67" t="s">
        <v>525</v>
      </c>
      <c r="F1" s="153" t="s">
        <v>527</v>
      </c>
      <c r="G1" s="67"/>
      <c r="H1" s="67"/>
      <c r="I1" s="67"/>
    </row>
    <row r="2" spans="3:9" s="56" customFormat="1" ht="26.25" customHeight="1" hidden="1">
      <c r="C2" s="183" t="s">
        <v>282</v>
      </c>
      <c r="D2" s="183"/>
      <c r="E2" s="183"/>
      <c r="F2" s="183"/>
      <c r="G2" s="183"/>
      <c r="H2" s="183"/>
      <c r="I2" s="183"/>
    </row>
    <row r="3" spans="3:9" s="56" customFormat="1" ht="25.5" customHeight="1" hidden="1">
      <c r="C3" s="183" t="s">
        <v>101</v>
      </c>
      <c r="D3" s="183"/>
      <c r="E3" s="183"/>
      <c r="F3" s="183"/>
      <c r="G3" s="183"/>
      <c r="H3" s="183"/>
      <c r="I3" s="183"/>
    </row>
    <row r="4" spans="5:9" s="56" customFormat="1" ht="24.75" customHeight="1">
      <c r="E4" s="67"/>
      <c r="F4" s="154" t="s">
        <v>133</v>
      </c>
      <c r="G4" s="67"/>
      <c r="H4" s="57"/>
      <c r="I4" s="57"/>
    </row>
    <row r="5" spans="5:9" s="56" customFormat="1" ht="24.75" customHeight="1">
      <c r="E5" s="67"/>
      <c r="F5" s="154" t="s">
        <v>134</v>
      </c>
      <c r="G5" s="67"/>
      <c r="H5" s="57"/>
      <c r="I5" s="57"/>
    </row>
    <row r="6" spans="1:12" s="56" customFormat="1" ht="24.75" customHeight="1">
      <c r="A6" s="192" t="s">
        <v>518</v>
      </c>
      <c r="B6" s="192"/>
      <c r="C6" s="192"/>
      <c r="D6" s="192"/>
      <c r="E6" s="192"/>
      <c r="F6" s="192"/>
      <c r="G6" s="192"/>
      <c r="H6" s="192"/>
      <c r="I6" s="192"/>
      <c r="J6" s="57"/>
      <c r="L6" s="58"/>
    </row>
    <row r="7" spans="1:12" s="56" customFormat="1" ht="26.25">
      <c r="A7" s="192" t="s">
        <v>127</v>
      </c>
      <c r="B7" s="192"/>
      <c r="C7" s="192"/>
      <c r="D7" s="192"/>
      <c r="E7" s="192"/>
      <c r="F7" s="192"/>
      <c r="G7" s="192"/>
      <c r="H7" s="192"/>
      <c r="I7" s="192"/>
      <c r="J7" s="60"/>
      <c r="L7" s="58"/>
    </row>
    <row r="8" spans="8:13" ht="15.75">
      <c r="H8" s="184"/>
      <c r="I8" s="184"/>
      <c r="J8" s="34"/>
      <c r="K8" s="35"/>
      <c r="L8" s="34"/>
      <c r="M8" s="35"/>
    </row>
    <row r="9" spans="1:12" ht="78.75">
      <c r="A9" s="36" t="s">
        <v>284</v>
      </c>
      <c r="B9" s="36" t="s">
        <v>285</v>
      </c>
      <c r="C9" s="36" t="s">
        <v>286</v>
      </c>
      <c r="D9" s="37" t="s">
        <v>135</v>
      </c>
      <c r="E9" s="36" t="s">
        <v>455</v>
      </c>
      <c r="F9" s="36" t="s">
        <v>136</v>
      </c>
      <c r="G9" s="37" t="s">
        <v>454</v>
      </c>
      <c r="H9" s="36" t="s">
        <v>150</v>
      </c>
      <c r="I9" s="36" t="s">
        <v>151</v>
      </c>
      <c r="J9" s="38"/>
      <c r="L9" s="38"/>
    </row>
    <row r="10" spans="1:12" ht="15.75">
      <c r="A10" s="39">
        <v>1</v>
      </c>
      <c r="B10" s="39">
        <v>1</v>
      </c>
      <c r="C10" s="39">
        <v>2</v>
      </c>
      <c r="D10" s="39">
        <v>3</v>
      </c>
      <c r="E10" s="39">
        <v>4</v>
      </c>
      <c r="F10" s="39">
        <v>4</v>
      </c>
      <c r="G10" s="40">
        <v>6</v>
      </c>
      <c r="H10" s="39">
        <v>5</v>
      </c>
      <c r="I10" s="39">
        <v>6</v>
      </c>
      <c r="J10" s="61"/>
      <c r="L10" s="33"/>
    </row>
    <row r="11" spans="1:12" ht="15.75">
      <c r="A11" s="185"/>
      <c r="B11" s="185"/>
      <c r="C11" s="185"/>
      <c r="D11" s="185"/>
      <c r="E11" s="185"/>
      <c r="F11" s="185"/>
      <c r="G11" s="185"/>
      <c r="H11" s="185"/>
      <c r="I11" s="186"/>
      <c r="J11" s="2"/>
      <c r="L11" s="41"/>
    </row>
    <row r="12" spans="1:12" ht="15.75">
      <c r="A12" s="19" t="s">
        <v>287</v>
      </c>
      <c r="B12" s="155" t="s">
        <v>288</v>
      </c>
      <c r="C12" s="156" t="s">
        <v>137</v>
      </c>
      <c r="D12" s="5">
        <f>SUM(D13:D21)</f>
        <v>8857.3</v>
      </c>
      <c r="E12" s="5">
        <f>SUM(E13:E21)</f>
        <v>3613.0000000000005</v>
      </c>
      <c r="F12" s="5">
        <f>SUM(F13:F21)</f>
        <v>8670.699999999999</v>
      </c>
      <c r="G12" s="5" t="e">
        <f>SUM(G13:G21)</f>
        <v>#REF!</v>
      </c>
      <c r="H12" s="5">
        <f aca="true" t="shared" si="0" ref="H12:H36">F12-D12</f>
        <v>-186.60000000000036</v>
      </c>
      <c r="I12" s="6">
        <f aca="true" t="shared" si="1" ref="I12:I28">F12/D12*100</f>
        <v>97.89326318404028</v>
      </c>
      <c r="J12" s="2"/>
      <c r="L12" s="41"/>
    </row>
    <row r="13" spans="1:12" ht="15.75">
      <c r="A13" s="20" t="s">
        <v>287</v>
      </c>
      <c r="B13" s="52" t="s">
        <v>288</v>
      </c>
      <c r="C13" s="21" t="s">
        <v>152</v>
      </c>
      <c r="D13" s="6">
        <v>622.8</v>
      </c>
      <c r="E13" s="1">
        <v>314.3</v>
      </c>
      <c r="F13" s="4">
        <v>613.9</v>
      </c>
      <c r="G13" s="5">
        <f aca="true" t="shared" si="2" ref="G13:G19">F13-L12</f>
        <v>613.9</v>
      </c>
      <c r="H13" s="4">
        <f t="shared" si="0"/>
        <v>-8.899999999999977</v>
      </c>
      <c r="I13" s="1">
        <f t="shared" si="1"/>
        <v>98.57096981374438</v>
      </c>
      <c r="J13" s="2"/>
      <c r="L13" s="41"/>
    </row>
    <row r="14" spans="1:12" ht="31.5">
      <c r="A14" s="20" t="s">
        <v>287</v>
      </c>
      <c r="B14" s="52" t="s">
        <v>288</v>
      </c>
      <c r="C14" s="21" t="s">
        <v>153</v>
      </c>
      <c r="D14" s="6">
        <v>3715.7</v>
      </c>
      <c r="E14" s="1">
        <v>1487.3</v>
      </c>
      <c r="F14" s="4">
        <v>3576.2</v>
      </c>
      <c r="G14" s="5">
        <f t="shared" si="2"/>
        <v>3576.2</v>
      </c>
      <c r="H14" s="4">
        <f t="shared" si="0"/>
        <v>-139.5</v>
      </c>
      <c r="I14" s="1">
        <f t="shared" si="1"/>
        <v>96.245660306268</v>
      </c>
      <c r="J14" s="2"/>
      <c r="L14" s="41"/>
    </row>
    <row r="15" spans="1:12" ht="15.75">
      <c r="A15" s="20"/>
      <c r="B15" s="52" t="s">
        <v>288</v>
      </c>
      <c r="C15" s="21" t="s">
        <v>154</v>
      </c>
      <c r="D15" s="6">
        <v>10.4</v>
      </c>
      <c r="E15" s="1"/>
      <c r="F15" s="4">
        <v>6.9</v>
      </c>
      <c r="G15" s="5"/>
      <c r="H15" s="4">
        <f>F15-D15</f>
        <v>-3.5</v>
      </c>
      <c r="I15" s="1">
        <f>F15/D15*100</f>
        <v>66.34615384615384</v>
      </c>
      <c r="J15" s="2"/>
      <c r="L15" s="41"/>
    </row>
    <row r="16" spans="1:12" ht="31.5">
      <c r="A16" s="20" t="s">
        <v>287</v>
      </c>
      <c r="B16" s="52" t="s">
        <v>288</v>
      </c>
      <c r="C16" s="21" t="s">
        <v>155</v>
      </c>
      <c r="D16" s="6">
        <v>876.1</v>
      </c>
      <c r="E16" s="1">
        <v>432.3</v>
      </c>
      <c r="F16" s="4">
        <v>862.5</v>
      </c>
      <c r="G16" s="5">
        <f>F16-L14</f>
        <v>862.5</v>
      </c>
      <c r="H16" s="4">
        <f t="shared" si="0"/>
        <v>-13.600000000000023</v>
      </c>
      <c r="I16" s="1">
        <f t="shared" si="1"/>
        <v>98.4476657915763</v>
      </c>
      <c r="J16" s="2"/>
      <c r="L16" s="41"/>
    </row>
    <row r="17" spans="1:12" ht="31.5">
      <c r="A17" s="20" t="s">
        <v>287</v>
      </c>
      <c r="B17" s="52" t="s">
        <v>288</v>
      </c>
      <c r="C17" s="7" t="s">
        <v>156</v>
      </c>
      <c r="D17" s="6">
        <v>1480.4</v>
      </c>
      <c r="E17" s="1">
        <v>549.7</v>
      </c>
      <c r="F17" s="4">
        <v>1475.3</v>
      </c>
      <c r="G17" s="5">
        <f t="shared" si="2"/>
        <v>1475.3</v>
      </c>
      <c r="H17" s="4">
        <f t="shared" si="0"/>
        <v>-5.100000000000136</v>
      </c>
      <c r="I17" s="1">
        <f t="shared" si="1"/>
        <v>99.65549851391515</v>
      </c>
      <c r="J17" s="2"/>
      <c r="L17" s="41"/>
    </row>
    <row r="18" spans="1:12" ht="47.25">
      <c r="A18" s="20" t="s">
        <v>287</v>
      </c>
      <c r="B18" s="52" t="s">
        <v>288</v>
      </c>
      <c r="C18" s="7" t="s">
        <v>157</v>
      </c>
      <c r="D18" s="6">
        <v>708.8</v>
      </c>
      <c r="E18" s="1">
        <v>309</v>
      </c>
      <c r="F18" s="4">
        <v>707.7</v>
      </c>
      <c r="G18" s="5">
        <f t="shared" si="2"/>
        <v>707.7</v>
      </c>
      <c r="H18" s="4">
        <f t="shared" si="0"/>
        <v>-1.099999999999909</v>
      </c>
      <c r="I18" s="1">
        <f t="shared" si="1"/>
        <v>99.84480812641084</v>
      </c>
      <c r="J18" s="2"/>
      <c r="L18" s="41"/>
    </row>
    <row r="19" spans="1:12" ht="31.5">
      <c r="A19" s="20" t="s">
        <v>287</v>
      </c>
      <c r="B19" s="52" t="s">
        <v>288</v>
      </c>
      <c r="C19" s="7" t="s">
        <v>158</v>
      </c>
      <c r="D19" s="6">
        <v>637.9</v>
      </c>
      <c r="E19" s="1">
        <v>258.7</v>
      </c>
      <c r="F19" s="4">
        <v>635.6</v>
      </c>
      <c r="G19" s="5">
        <f t="shared" si="2"/>
        <v>635.6</v>
      </c>
      <c r="H19" s="4">
        <f t="shared" si="0"/>
        <v>-2.2999999999999545</v>
      </c>
      <c r="I19" s="1">
        <f t="shared" si="1"/>
        <v>99.63944191879605</v>
      </c>
      <c r="J19" s="2"/>
      <c r="L19" s="41"/>
    </row>
    <row r="20" spans="1:12" ht="31.5">
      <c r="A20" s="20" t="s">
        <v>287</v>
      </c>
      <c r="B20" s="52" t="s">
        <v>288</v>
      </c>
      <c r="C20" s="21" t="s">
        <v>159</v>
      </c>
      <c r="D20" s="6">
        <v>508.8</v>
      </c>
      <c r="E20" s="1">
        <v>132.9</v>
      </c>
      <c r="F20" s="4">
        <v>498.5</v>
      </c>
      <c r="G20" s="5" t="e">
        <f>F20-#REF!</f>
        <v>#REF!</v>
      </c>
      <c r="H20" s="4">
        <f t="shared" si="0"/>
        <v>-10.300000000000011</v>
      </c>
      <c r="I20" s="1">
        <f t="shared" si="1"/>
        <v>97.9756289308176</v>
      </c>
      <c r="J20" s="2"/>
      <c r="L20" s="41"/>
    </row>
    <row r="21" spans="1:12" ht="31.5">
      <c r="A21" s="20" t="s">
        <v>287</v>
      </c>
      <c r="B21" s="52" t="s">
        <v>288</v>
      </c>
      <c r="C21" s="21" t="s">
        <v>160</v>
      </c>
      <c r="D21" s="6">
        <v>296.4</v>
      </c>
      <c r="E21" s="1">
        <v>128.8</v>
      </c>
      <c r="F21" s="4">
        <v>294.1</v>
      </c>
      <c r="G21" s="5">
        <f>F21-L20</f>
        <v>294.1</v>
      </c>
      <c r="H21" s="4">
        <f t="shared" si="0"/>
        <v>-2.2999999999999545</v>
      </c>
      <c r="I21" s="1">
        <f t="shared" si="1"/>
        <v>99.22402159244265</v>
      </c>
      <c r="J21" s="2"/>
      <c r="L21" s="2"/>
    </row>
    <row r="22" spans="1:12" ht="63">
      <c r="A22" s="20"/>
      <c r="B22" s="107" t="s">
        <v>488</v>
      </c>
      <c r="C22" s="59" t="s">
        <v>161</v>
      </c>
      <c r="D22" s="50">
        <v>2.6</v>
      </c>
      <c r="E22" s="50"/>
      <c r="F22" s="5">
        <v>2.6</v>
      </c>
      <c r="G22" s="5"/>
      <c r="H22" s="5">
        <f t="shared" si="0"/>
        <v>0</v>
      </c>
      <c r="I22" s="6">
        <f t="shared" si="1"/>
        <v>100</v>
      </c>
      <c r="J22" s="2"/>
      <c r="L22" s="2"/>
    </row>
    <row r="23" spans="1:12" ht="15.75">
      <c r="A23" s="20" t="s">
        <v>289</v>
      </c>
      <c r="B23" s="87" t="s">
        <v>290</v>
      </c>
      <c r="C23" s="143" t="s">
        <v>138</v>
      </c>
      <c r="D23" s="6">
        <f>SUM(D24:D30)</f>
        <v>55266.6</v>
      </c>
      <c r="E23" s="6">
        <f>SUM(E24:E30)</f>
        <v>21838.1</v>
      </c>
      <c r="F23" s="6">
        <f>SUM(F24:F30)</f>
        <v>55093</v>
      </c>
      <c r="G23" s="6">
        <f>SUM(G24:G30)</f>
        <v>55092.399999999994</v>
      </c>
      <c r="H23" s="5">
        <f t="shared" si="0"/>
        <v>-173.59999999999854</v>
      </c>
      <c r="I23" s="6">
        <f t="shared" si="1"/>
        <v>99.68588623146711</v>
      </c>
      <c r="J23" s="2"/>
      <c r="L23" s="41"/>
    </row>
    <row r="24" spans="1:12" ht="15.75">
      <c r="A24" s="20" t="s">
        <v>350</v>
      </c>
      <c r="B24" s="87" t="s">
        <v>349</v>
      </c>
      <c r="C24" s="143" t="s">
        <v>389</v>
      </c>
      <c r="D24" s="6">
        <v>20063</v>
      </c>
      <c r="E24" s="6">
        <v>7100.2</v>
      </c>
      <c r="F24" s="5">
        <v>20011.5</v>
      </c>
      <c r="G24" s="5">
        <f>F24-L23</f>
        <v>20011.5</v>
      </c>
      <c r="H24" s="5">
        <f t="shared" si="0"/>
        <v>-51.5</v>
      </c>
      <c r="I24" s="6">
        <f t="shared" si="1"/>
        <v>99.74330857797936</v>
      </c>
      <c r="J24" s="2"/>
      <c r="L24" s="41"/>
    </row>
    <row r="25" spans="1:12" ht="31.5">
      <c r="A25" s="20"/>
      <c r="B25" s="87" t="s">
        <v>349</v>
      </c>
      <c r="C25" s="143" t="s">
        <v>162</v>
      </c>
      <c r="D25" s="6">
        <v>0.6</v>
      </c>
      <c r="E25" s="6"/>
      <c r="F25" s="5">
        <v>0.6</v>
      </c>
      <c r="G25" s="5"/>
      <c r="H25" s="5">
        <f t="shared" si="0"/>
        <v>0</v>
      </c>
      <c r="I25" s="6">
        <f t="shared" si="1"/>
        <v>100</v>
      </c>
      <c r="J25" s="2"/>
      <c r="L25" s="41"/>
    </row>
    <row r="26" spans="1:12" ht="15.75">
      <c r="A26" s="20" t="s">
        <v>352</v>
      </c>
      <c r="B26" s="87" t="s">
        <v>351</v>
      </c>
      <c r="C26" s="143" t="s">
        <v>390</v>
      </c>
      <c r="D26" s="6">
        <v>28671.5</v>
      </c>
      <c r="E26" s="6">
        <v>12055.3</v>
      </c>
      <c r="F26" s="5">
        <v>28612.7</v>
      </c>
      <c r="G26" s="5">
        <f>F26-L24</f>
        <v>28612.7</v>
      </c>
      <c r="H26" s="5">
        <f t="shared" si="0"/>
        <v>-58.79999999999927</v>
      </c>
      <c r="I26" s="6">
        <f t="shared" si="1"/>
        <v>99.79491829865896</v>
      </c>
      <c r="J26" s="2"/>
      <c r="L26" s="41"/>
    </row>
    <row r="27" spans="1:12" ht="31.5">
      <c r="A27" s="20" t="s">
        <v>350</v>
      </c>
      <c r="B27" s="87" t="s">
        <v>456</v>
      </c>
      <c r="C27" s="143" t="s">
        <v>163</v>
      </c>
      <c r="D27" s="6">
        <v>236</v>
      </c>
      <c r="E27" s="6">
        <v>59.1</v>
      </c>
      <c r="F27" s="5">
        <v>236</v>
      </c>
      <c r="G27" s="5">
        <f>F27-L26</f>
        <v>236</v>
      </c>
      <c r="H27" s="5">
        <f t="shared" si="0"/>
        <v>0</v>
      </c>
      <c r="I27" s="6">
        <f t="shared" si="1"/>
        <v>100</v>
      </c>
      <c r="J27" s="2"/>
      <c r="L27" s="41"/>
    </row>
    <row r="28" spans="1:12" ht="21.75" customHeight="1">
      <c r="A28" s="20" t="s">
        <v>354</v>
      </c>
      <c r="B28" s="87" t="s">
        <v>353</v>
      </c>
      <c r="C28" s="143" t="s">
        <v>391</v>
      </c>
      <c r="D28" s="6">
        <v>2773.4</v>
      </c>
      <c r="E28" s="6">
        <v>1069.7</v>
      </c>
      <c r="F28" s="5">
        <v>2769</v>
      </c>
      <c r="G28" s="5">
        <f>F28-L27</f>
        <v>2769</v>
      </c>
      <c r="H28" s="5">
        <f t="shared" si="0"/>
        <v>-4.400000000000091</v>
      </c>
      <c r="I28" s="6">
        <f t="shared" si="1"/>
        <v>99.84134996754885</v>
      </c>
      <c r="J28" s="2"/>
      <c r="L28" s="41"/>
    </row>
    <row r="29" spans="1:12" ht="19.5" customHeight="1" hidden="1">
      <c r="A29" s="20" t="s">
        <v>354</v>
      </c>
      <c r="B29" s="87" t="s">
        <v>353</v>
      </c>
      <c r="C29" s="143" t="s">
        <v>381</v>
      </c>
      <c r="D29" s="6"/>
      <c r="E29" s="6"/>
      <c r="F29" s="5"/>
      <c r="G29" s="5">
        <f>F29-L28</f>
        <v>0</v>
      </c>
      <c r="H29" s="5">
        <f t="shared" si="0"/>
        <v>0</v>
      </c>
      <c r="I29" s="6"/>
      <c r="J29" s="2"/>
      <c r="L29" s="41"/>
    </row>
    <row r="30" spans="1:12" ht="15.75">
      <c r="A30" s="20" t="s">
        <v>355</v>
      </c>
      <c r="B30" s="87" t="s">
        <v>356</v>
      </c>
      <c r="C30" s="143" t="s">
        <v>139</v>
      </c>
      <c r="D30" s="5">
        <f>SUM(D31:D37)</f>
        <v>3522.1</v>
      </c>
      <c r="E30" s="5">
        <f>SUM(E31:E37)</f>
        <v>1553.8000000000002</v>
      </c>
      <c r="F30" s="5">
        <f>SUM(F31:F37)</f>
        <v>3463.2</v>
      </c>
      <c r="G30" s="5">
        <f>SUM(G31:G37)</f>
        <v>3463.2</v>
      </c>
      <c r="H30" s="5">
        <f t="shared" si="0"/>
        <v>-58.90000000000009</v>
      </c>
      <c r="I30" s="6">
        <f aca="true" t="shared" si="3" ref="I30:I36">F30/D30*100</f>
        <v>98.32770222310553</v>
      </c>
      <c r="J30" s="2"/>
      <c r="L30" s="41"/>
    </row>
    <row r="31" spans="1:12" ht="24" customHeight="1">
      <c r="A31" s="20" t="s">
        <v>355</v>
      </c>
      <c r="B31" s="52" t="s">
        <v>368</v>
      </c>
      <c r="C31" s="21" t="s">
        <v>392</v>
      </c>
      <c r="D31" s="1">
        <v>526.7</v>
      </c>
      <c r="E31" s="1">
        <v>171.2</v>
      </c>
      <c r="F31" s="4">
        <v>525.4</v>
      </c>
      <c r="G31" s="5">
        <f aca="true" t="shared" si="4" ref="G31:G37">F31-L30</f>
        <v>525.4</v>
      </c>
      <c r="H31" s="4">
        <f t="shared" si="0"/>
        <v>-1.3000000000000682</v>
      </c>
      <c r="I31" s="1">
        <f t="shared" si="3"/>
        <v>99.7531801784697</v>
      </c>
      <c r="J31" s="2"/>
      <c r="L31" s="41"/>
    </row>
    <row r="32" spans="1:12" ht="15.75">
      <c r="A32" s="20" t="s">
        <v>355</v>
      </c>
      <c r="B32" s="52" t="s">
        <v>369</v>
      </c>
      <c r="C32" s="21" t="s">
        <v>393</v>
      </c>
      <c r="D32" s="1">
        <v>860.2</v>
      </c>
      <c r="E32" s="1">
        <v>275.5</v>
      </c>
      <c r="F32" s="4">
        <v>855.2</v>
      </c>
      <c r="G32" s="5">
        <f t="shared" si="4"/>
        <v>855.2</v>
      </c>
      <c r="H32" s="4">
        <f t="shared" si="0"/>
        <v>-5</v>
      </c>
      <c r="I32" s="1">
        <f t="shared" si="3"/>
        <v>99.418739827947</v>
      </c>
      <c r="J32" s="2"/>
      <c r="L32" s="41"/>
    </row>
    <row r="33" spans="1:12" ht="33" customHeight="1">
      <c r="A33" s="20" t="s">
        <v>355</v>
      </c>
      <c r="B33" s="52" t="s">
        <v>370</v>
      </c>
      <c r="C33" s="21" t="s">
        <v>394</v>
      </c>
      <c r="D33" s="1">
        <v>1073.9</v>
      </c>
      <c r="E33" s="1">
        <v>185</v>
      </c>
      <c r="F33" s="4">
        <v>1040.1</v>
      </c>
      <c r="G33" s="5">
        <f t="shared" si="4"/>
        <v>1040.1</v>
      </c>
      <c r="H33" s="4">
        <f t="shared" si="0"/>
        <v>-33.80000000000018</v>
      </c>
      <c r="I33" s="1">
        <f t="shared" si="3"/>
        <v>96.85259335133624</v>
      </c>
      <c r="J33" s="2"/>
      <c r="L33" s="41"/>
    </row>
    <row r="34" spans="1:12" ht="18.75" customHeight="1">
      <c r="A34" s="20" t="s">
        <v>355</v>
      </c>
      <c r="B34" s="52" t="s">
        <v>365</v>
      </c>
      <c r="C34" s="21" t="s">
        <v>395</v>
      </c>
      <c r="D34" s="1">
        <v>976.7</v>
      </c>
      <c r="E34" s="1">
        <v>439.2</v>
      </c>
      <c r="F34" s="4">
        <v>964</v>
      </c>
      <c r="G34" s="5">
        <f t="shared" si="4"/>
        <v>964</v>
      </c>
      <c r="H34" s="4">
        <f t="shared" si="0"/>
        <v>-12.700000000000045</v>
      </c>
      <c r="I34" s="1">
        <f t="shared" si="3"/>
        <v>98.69970308180608</v>
      </c>
      <c r="J34" s="2"/>
      <c r="L34" s="41"/>
    </row>
    <row r="35" spans="1:12" ht="35.25" customHeight="1">
      <c r="A35" s="20" t="s">
        <v>355</v>
      </c>
      <c r="B35" s="52" t="s">
        <v>433</v>
      </c>
      <c r="C35" s="21" t="s">
        <v>164</v>
      </c>
      <c r="D35" s="1">
        <v>71.9</v>
      </c>
      <c r="E35" s="1">
        <v>76</v>
      </c>
      <c r="F35" s="4">
        <v>65.8</v>
      </c>
      <c r="G35" s="5">
        <f t="shared" si="4"/>
        <v>65.8</v>
      </c>
      <c r="H35" s="4">
        <f t="shared" si="0"/>
        <v>-6.1000000000000085</v>
      </c>
      <c r="I35" s="1">
        <f t="shared" si="3"/>
        <v>91.51599443671765</v>
      </c>
      <c r="J35" s="2"/>
      <c r="L35" s="41"/>
    </row>
    <row r="36" spans="1:12" ht="30" customHeight="1">
      <c r="A36" s="22" t="s">
        <v>355</v>
      </c>
      <c r="B36" s="53" t="s">
        <v>418</v>
      </c>
      <c r="C36" s="7" t="s">
        <v>419</v>
      </c>
      <c r="D36" s="1">
        <v>12.7</v>
      </c>
      <c r="E36" s="1">
        <v>4</v>
      </c>
      <c r="F36" s="4">
        <v>12.7</v>
      </c>
      <c r="G36" s="5">
        <f t="shared" si="4"/>
        <v>12.7</v>
      </c>
      <c r="H36" s="4">
        <f t="shared" si="0"/>
        <v>0</v>
      </c>
      <c r="I36" s="1">
        <f t="shared" si="3"/>
        <v>100</v>
      </c>
      <c r="J36" s="2"/>
      <c r="L36" s="41"/>
    </row>
    <row r="37" spans="1:12" ht="1.5" customHeight="1" hidden="1">
      <c r="A37" s="22" t="s">
        <v>355</v>
      </c>
      <c r="B37" s="53" t="s">
        <v>428</v>
      </c>
      <c r="C37" s="21" t="s">
        <v>459</v>
      </c>
      <c r="D37" s="1"/>
      <c r="E37" s="1">
        <v>402.9</v>
      </c>
      <c r="F37" s="4"/>
      <c r="G37" s="5">
        <f t="shared" si="4"/>
        <v>0</v>
      </c>
      <c r="H37" s="4"/>
      <c r="I37" s="1"/>
      <c r="J37" s="2"/>
      <c r="K37" s="2"/>
      <c r="L37" s="2"/>
    </row>
    <row r="38" spans="1:12" ht="15.75" hidden="1">
      <c r="A38" s="20" t="s">
        <v>396</v>
      </c>
      <c r="B38" s="52" t="s">
        <v>291</v>
      </c>
      <c r="C38" s="21" t="s">
        <v>397</v>
      </c>
      <c r="D38" s="1">
        <f>SUM(D39:D39)</f>
        <v>0</v>
      </c>
      <c r="E38" s="1">
        <f>SUM(E39:E39)</f>
        <v>0</v>
      </c>
      <c r="F38" s="1">
        <f>SUM(F39:F39)</f>
        <v>0</v>
      </c>
      <c r="G38" s="6">
        <f>SUM(G39:G39)</f>
        <v>0</v>
      </c>
      <c r="H38" s="4">
        <f aca="true" t="shared" si="5" ref="H38:H69">F38-D38</f>
        <v>0</v>
      </c>
      <c r="I38" s="1" t="e">
        <f aca="true" t="shared" si="6" ref="I38:I69">F38/D38*100</f>
        <v>#DIV/0!</v>
      </c>
      <c r="J38" s="2"/>
      <c r="L38" s="41"/>
    </row>
    <row r="39" spans="1:12" ht="47.25" hidden="1">
      <c r="A39" s="20" t="s">
        <v>338</v>
      </c>
      <c r="B39" s="52" t="s">
        <v>339</v>
      </c>
      <c r="C39" s="7" t="s">
        <v>422</v>
      </c>
      <c r="D39" s="1"/>
      <c r="E39" s="1"/>
      <c r="F39" s="4"/>
      <c r="G39" s="5">
        <f>F39-L38</f>
        <v>0</v>
      </c>
      <c r="H39" s="4">
        <f t="shared" si="5"/>
        <v>0</v>
      </c>
      <c r="I39" s="1" t="e">
        <f t="shared" si="6"/>
        <v>#DIV/0!</v>
      </c>
      <c r="J39" s="2"/>
      <c r="L39" s="2"/>
    </row>
    <row r="40" spans="1:12" ht="33.75" customHeight="1">
      <c r="A40" s="20" t="s">
        <v>398</v>
      </c>
      <c r="B40" s="87" t="s">
        <v>292</v>
      </c>
      <c r="C40" s="59" t="s">
        <v>140</v>
      </c>
      <c r="D40" s="6">
        <f>D41+D54+D92+D94+D105+D111+D62+D93</f>
        <v>33640.29325</v>
      </c>
      <c r="E40" s="6">
        <f>E41+E54+E92+E94+E105+E111+E62+E93</f>
        <v>5469.299999999999</v>
      </c>
      <c r="F40" s="6">
        <f>F41+F54+F62+F92+F93+F94+F105+F111</f>
        <v>32823.95940000001</v>
      </c>
      <c r="G40" s="6" t="e">
        <f>G41+G54+G63+G64+#REF!+G85+G88+G91+G92+G94+G105+G112</f>
        <v>#REF!</v>
      </c>
      <c r="H40" s="5">
        <f t="shared" si="5"/>
        <v>-816.3338499999954</v>
      </c>
      <c r="I40" s="6">
        <f t="shared" si="6"/>
        <v>97.57334502427383</v>
      </c>
      <c r="J40" s="2"/>
      <c r="L40" s="2"/>
    </row>
    <row r="41" spans="1:12" ht="31.5" customHeight="1">
      <c r="A41" s="20"/>
      <c r="B41" s="155" t="s">
        <v>439</v>
      </c>
      <c r="C41" s="143" t="s">
        <v>141</v>
      </c>
      <c r="D41" s="6">
        <f>SUM(D42:D53)</f>
        <v>3453.7999999999997</v>
      </c>
      <c r="E41" s="6">
        <f>SUM(E42:E53)</f>
        <v>1141.1</v>
      </c>
      <c r="F41" s="6">
        <f>SUM(F42:F53)</f>
        <v>3167.3999999999996</v>
      </c>
      <c r="G41" s="6">
        <f>SUM(G42:G52)</f>
        <v>2994.3999999999996</v>
      </c>
      <c r="H41" s="5">
        <f t="shared" si="5"/>
        <v>-286.4000000000001</v>
      </c>
      <c r="I41" s="6">
        <f t="shared" si="6"/>
        <v>91.70768428976778</v>
      </c>
      <c r="J41" s="2"/>
      <c r="L41" s="41"/>
    </row>
    <row r="42" spans="1:12" ht="189" customHeight="1">
      <c r="A42" s="20" t="s">
        <v>293</v>
      </c>
      <c r="B42" s="87" t="s">
        <v>294</v>
      </c>
      <c r="C42" s="159" t="s">
        <v>165</v>
      </c>
      <c r="D42" s="6">
        <v>1345</v>
      </c>
      <c r="E42" s="6">
        <v>482.5</v>
      </c>
      <c r="F42" s="5">
        <v>1274.1</v>
      </c>
      <c r="G42" s="5">
        <f aca="true" t="shared" si="7" ref="G42:G52">F42-L41</f>
        <v>1274.1</v>
      </c>
      <c r="H42" s="5">
        <f t="shared" si="5"/>
        <v>-70.90000000000009</v>
      </c>
      <c r="I42" s="6">
        <f t="shared" si="6"/>
        <v>94.72862453531597</v>
      </c>
      <c r="J42" s="2"/>
      <c r="L42" s="41"/>
    </row>
    <row r="43" spans="1:12" ht="158.25" customHeight="1">
      <c r="A43" s="20" t="s">
        <v>293</v>
      </c>
      <c r="B43" s="87" t="s">
        <v>341</v>
      </c>
      <c r="C43" s="158" t="s">
        <v>166</v>
      </c>
      <c r="D43" s="6">
        <v>2.4</v>
      </c>
      <c r="E43" s="6">
        <v>10.7</v>
      </c>
      <c r="F43" s="5">
        <v>2.4</v>
      </c>
      <c r="G43" s="5">
        <f t="shared" si="7"/>
        <v>2.4</v>
      </c>
      <c r="H43" s="5">
        <f t="shared" si="5"/>
        <v>0</v>
      </c>
      <c r="I43" s="6">
        <f t="shared" si="6"/>
        <v>100</v>
      </c>
      <c r="J43" s="2"/>
      <c r="L43" s="41"/>
    </row>
    <row r="44" spans="1:12" ht="174.75" customHeight="1">
      <c r="A44" s="20" t="s">
        <v>293</v>
      </c>
      <c r="B44" s="87" t="s">
        <v>342</v>
      </c>
      <c r="C44" s="158" t="s">
        <v>167</v>
      </c>
      <c r="D44" s="6">
        <v>16.3</v>
      </c>
      <c r="E44" s="6">
        <v>105.6</v>
      </c>
      <c r="F44" s="5">
        <v>16.1</v>
      </c>
      <c r="G44" s="5">
        <f t="shared" si="7"/>
        <v>16.1</v>
      </c>
      <c r="H44" s="5">
        <f t="shared" si="5"/>
        <v>-0.1999999999999993</v>
      </c>
      <c r="I44" s="6">
        <f t="shared" si="6"/>
        <v>98.77300613496934</v>
      </c>
      <c r="J44" s="2"/>
      <c r="L44" s="41"/>
    </row>
    <row r="45" spans="1:12" ht="321" customHeight="1">
      <c r="A45" s="20" t="s">
        <v>293</v>
      </c>
      <c r="B45" s="87" t="s">
        <v>343</v>
      </c>
      <c r="C45" s="160" t="s">
        <v>168</v>
      </c>
      <c r="D45" s="6">
        <v>500</v>
      </c>
      <c r="E45" s="6">
        <v>108.4</v>
      </c>
      <c r="F45" s="5">
        <v>368.3</v>
      </c>
      <c r="G45" s="5">
        <f t="shared" si="7"/>
        <v>368.3</v>
      </c>
      <c r="H45" s="5">
        <f t="shared" si="5"/>
        <v>-131.7</v>
      </c>
      <c r="I45" s="6">
        <f t="shared" si="6"/>
        <v>73.66</v>
      </c>
      <c r="J45" s="2"/>
      <c r="L45" s="41"/>
    </row>
    <row r="46" spans="1:12" ht="67.5" customHeight="1" hidden="1">
      <c r="A46" s="20" t="s">
        <v>293</v>
      </c>
      <c r="B46" s="87" t="s">
        <v>427</v>
      </c>
      <c r="C46" s="157" t="s">
        <v>499</v>
      </c>
      <c r="D46" s="6">
        <v>0</v>
      </c>
      <c r="E46" s="6">
        <v>0.2</v>
      </c>
      <c r="F46" s="5">
        <v>0</v>
      </c>
      <c r="G46" s="5">
        <f t="shared" si="7"/>
        <v>0</v>
      </c>
      <c r="H46" s="5">
        <f t="shared" si="5"/>
        <v>0</v>
      </c>
      <c r="I46" s="6" t="e">
        <f t="shared" si="6"/>
        <v>#DIV/0!</v>
      </c>
      <c r="J46" s="2"/>
      <c r="L46" s="41"/>
    </row>
    <row r="47" spans="1:12" ht="0.75" customHeight="1" hidden="1">
      <c r="A47" s="20" t="s">
        <v>293</v>
      </c>
      <c r="B47" s="87" t="s">
        <v>380</v>
      </c>
      <c r="C47" s="84" t="s">
        <v>494</v>
      </c>
      <c r="D47" s="6"/>
      <c r="E47" s="6">
        <v>5</v>
      </c>
      <c r="F47" s="5"/>
      <c r="G47" s="5">
        <f t="shared" si="7"/>
        <v>0</v>
      </c>
      <c r="H47" s="5">
        <f t="shared" si="5"/>
        <v>0</v>
      </c>
      <c r="I47" s="6" t="e">
        <f t="shared" si="6"/>
        <v>#DIV/0!</v>
      </c>
      <c r="J47" s="2"/>
      <c r="L47" s="41"/>
    </row>
    <row r="48" spans="1:12" ht="63" customHeight="1">
      <c r="A48" s="20" t="s">
        <v>318</v>
      </c>
      <c r="B48" s="87" t="s">
        <v>361</v>
      </c>
      <c r="C48" s="159" t="s">
        <v>169</v>
      </c>
      <c r="D48" s="6">
        <v>1000</v>
      </c>
      <c r="E48" s="6">
        <v>286.4</v>
      </c>
      <c r="F48" s="5">
        <v>924.9</v>
      </c>
      <c r="G48" s="5">
        <f t="shared" si="7"/>
        <v>924.9</v>
      </c>
      <c r="H48" s="5">
        <f t="shared" si="5"/>
        <v>-75.10000000000002</v>
      </c>
      <c r="I48" s="6">
        <f t="shared" si="6"/>
        <v>92.49</v>
      </c>
      <c r="J48" s="2"/>
      <c r="L48" s="41"/>
    </row>
    <row r="49" spans="1:12" ht="78.75" customHeight="1">
      <c r="A49" s="20" t="s">
        <v>318</v>
      </c>
      <c r="B49" s="87" t="s">
        <v>432</v>
      </c>
      <c r="C49" s="158" t="s">
        <v>170</v>
      </c>
      <c r="D49" s="6">
        <v>0.5</v>
      </c>
      <c r="E49" s="6">
        <v>0.3</v>
      </c>
      <c r="F49" s="5">
        <v>0.5</v>
      </c>
      <c r="G49" s="5">
        <f t="shared" si="7"/>
        <v>0.5</v>
      </c>
      <c r="H49" s="5">
        <f t="shared" si="5"/>
        <v>0</v>
      </c>
      <c r="I49" s="6">
        <f t="shared" si="6"/>
        <v>100</v>
      </c>
      <c r="J49" s="2"/>
      <c r="L49" s="41"/>
    </row>
    <row r="50" spans="1:12" ht="60" customHeight="1">
      <c r="A50" s="20" t="s">
        <v>318</v>
      </c>
      <c r="B50" s="87" t="s">
        <v>362</v>
      </c>
      <c r="C50" s="158" t="s">
        <v>171</v>
      </c>
      <c r="D50" s="6">
        <v>28.5</v>
      </c>
      <c r="E50" s="6">
        <v>56.5</v>
      </c>
      <c r="F50" s="5">
        <v>27.7</v>
      </c>
      <c r="G50" s="5">
        <f t="shared" si="7"/>
        <v>27.7</v>
      </c>
      <c r="H50" s="5">
        <f t="shared" si="5"/>
        <v>-0.8000000000000007</v>
      </c>
      <c r="I50" s="6">
        <f t="shared" si="6"/>
        <v>97.19298245614036</v>
      </c>
      <c r="J50" s="2"/>
      <c r="L50" s="41"/>
    </row>
    <row r="51" spans="1:12" ht="48.75" customHeight="1">
      <c r="A51" s="20" t="s">
        <v>318</v>
      </c>
      <c r="B51" s="87" t="s">
        <v>438</v>
      </c>
      <c r="C51" s="158" t="s">
        <v>172</v>
      </c>
      <c r="D51" s="6">
        <v>167.5</v>
      </c>
      <c r="E51" s="6">
        <v>50.6</v>
      </c>
      <c r="F51" s="5">
        <v>167.5</v>
      </c>
      <c r="G51" s="5">
        <f t="shared" si="7"/>
        <v>167.5</v>
      </c>
      <c r="H51" s="5">
        <f t="shared" si="5"/>
        <v>0</v>
      </c>
      <c r="I51" s="6">
        <f t="shared" si="6"/>
        <v>100</v>
      </c>
      <c r="J51" s="2"/>
      <c r="L51" s="41"/>
    </row>
    <row r="52" spans="1:12" ht="31.5">
      <c r="A52" s="20" t="s">
        <v>318</v>
      </c>
      <c r="B52" s="87" t="s">
        <v>458</v>
      </c>
      <c r="C52" s="158" t="s">
        <v>173</v>
      </c>
      <c r="D52" s="6">
        <v>213.1</v>
      </c>
      <c r="E52" s="6">
        <v>34.9</v>
      </c>
      <c r="F52" s="5">
        <v>212.9</v>
      </c>
      <c r="G52" s="5">
        <f t="shared" si="7"/>
        <v>212.9</v>
      </c>
      <c r="H52" s="5">
        <f t="shared" si="5"/>
        <v>-0.19999999999998863</v>
      </c>
      <c r="I52" s="6">
        <f t="shared" si="6"/>
        <v>99.90614734866261</v>
      </c>
      <c r="J52" s="2"/>
      <c r="K52" s="2"/>
      <c r="L52" s="2"/>
    </row>
    <row r="53" spans="1:12" ht="18.75" customHeight="1">
      <c r="A53" s="20" t="s">
        <v>318</v>
      </c>
      <c r="B53" s="87" t="s">
        <v>503</v>
      </c>
      <c r="C53" s="159" t="s">
        <v>174</v>
      </c>
      <c r="D53" s="6">
        <v>180.5</v>
      </c>
      <c r="E53" s="6"/>
      <c r="F53" s="5">
        <v>173</v>
      </c>
      <c r="G53" s="5"/>
      <c r="H53" s="5">
        <f t="shared" si="5"/>
        <v>-7.5</v>
      </c>
      <c r="I53" s="6">
        <f t="shared" si="6"/>
        <v>95.84487534626038</v>
      </c>
      <c r="J53" s="2"/>
      <c r="K53" s="2"/>
      <c r="L53" s="2"/>
    </row>
    <row r="54" spans="1:12" ht="31.5">
      <c r="A54" s="20"/>
      <c r="B54" s="155" t="s">
        <v>441</v>
      </c>
      <c r="C54" s="84" t="s">
        <v>142</v>
      </c>
      <c r="D54" s="6">
        <f>SUM(D55:D61)</f>
        <v>21060.8</v>
      </c>
      <c r="E54" s="6">
        <f>SUM(E55:E61)</f>
        <v>1842.6999999999998</v>
      </c>
      <c r="F54" s="6">
        <f>SUM(F55:F61)</f>
        <v>21057.200000000004</v>
      </c>
      <c r="G54" s="6">
        <f>SUM(G55:G59)</f>
        <v>20595.700000000004</v>
      </c>
      <c r="H54" s="5">
        <f t="shared" si="5"/>
        <v>-3.599999999994907</v>
      </c>
      <c r="I54" s="6">
        <f t="shared" si="6"/>
        <v>99.98290663222672</v>
      </c>
      <c r="J54" s="2"/>
      <c r="L54" s="42"/>
    </row>
    <row r="55" spans="1:12" ht="19.5" customHeight="1">
      <c r="A55" s="20" t="s">
        <v>296</v>
      </c>
      <c r="B55" s="87" t="s">
        <v>344</v>
      </c>
      <c r="C55" s="59" t="s">
        <v>175</v>
      </c>
      <c r="D55" s="6">
        <v>293.4</v>
      </c>
      <c r="E55" s="6">
        <v>73.9</v>
      </c>
      <c r="F55" s="5">
        <v>293.3</v>
      </c>
      <c r="G55" s="5">
        <f aca="true" t="shared" si="8" ref="G55:G60">F55-L54</f>
        <v>293.3</v>
      </c>
      <c r="H55" s="5">
        <f t="shared" si="5"/>
        <v>-0.0999999999999659</v>
      </c>
      <c r="I55" s="6">
        <f t="shared" si="6"/>
        <v>99.96591683708249</v>
      </c>
      <c r="J55" s="2"/>
      <c r="L55" s="41"/>
    </row>
    <row r="56" spans="1:12" ht="19.5" customHeight="1">
      <c r="A56" s="20" t="s">
        <v>296</v>
      </c>
      <c r="B56" s="87" t="s">
        <v>345</v>
      </c>
      <c r="C56" s="59" t="s">
        <v>176</v>
      </c>
      <c r="D56" s="6">
        <v>4159.2</v>
      </c>
      <c r="E56" s="6">
        <v>616.3</v>
      </c>
      <c r="F56" s="5">
        <v>4158.3</v>
      </c>
      <c r="G56" s="5">
        <f t="shared" si="8"/>
        <v>4158.3</v>
      </c>
      <c r="H56" s="5">
        <f t="shared" si="5"/>
        <v>-0.8999999999996362</v>
      </c>
      <c r="I56" s="6">
        <f t="shared" si="6"/>
        <v>99.97836122331219</v>
      </c>
      <c r="J56" s="2"/>
      <c r="L56" s="41"/>
    </row>
    <row r="57" spans="1:12" ht="18.75" customHeight="1">
      <c r="A57" s="20" t="s">
        <v>296</v>
      </c>
      <c r="B57" s="87" t="s">
        <v>346</v>
      </c>
      <c r="C57" s="59" t="s">
        <v>177</v>
      </c>
      <c r="D57" s="6">
        <v>12294.8</v>
      </c>
      <c r="E57" s="6">
        <v>640.5</v>
      </c>
      <c r="F57" s="5">
        <v>12293.8</v>
      </c>
      <c r="G57" s="5">
        <f t="shared" si="8"/>
        <v>12293.8</v>
      </c>
      <c r="H57" s="5">
        <f t="shared" si="5"/>
        <v>-1</v>
      </c>
      <c r="I57" s="6">
        <f t="shared" si="6"/>
        <v>99.99186648013794</v>
      </c>
      <c r="J57" s="2"/>
      <c r="L57" s="41"/>
    </row>
    <row r="58" spans="1:12" ht="31.5">
      <c r="A58" s="20" t="s">
        <v>296</v>
      </c>
      <c r="B58" s="87" t="s">
        <v>347</v>
      </c>
      <c r="C58" s="59" t="s">
        <v>178</v>
      </c>
      <c r="D58" s="6">
        <v>1626.4</v>
      </c>
      <c r="E58" s="6">
        <v>137.2</v>
      </c>
      <c r="F58" s="5">
        <v>1626.4</v>
      </c>
      <c r="G58" s="5">
        <f t="shared" si="8"/>
        <v>1626.4</v>
      </c>
      <c r="H58" s="5">
        <f t="shared" si="5"/>
        <v>0</v>
      </c>
      <c r="I58" s="6">
        <f t="shared" si="6"/>
        <v>100</v>
      </c>
      <c r="J58" s="2"/>
      <c r="L58" s="41"/>
    </row>
    <row r="59" spans="1:12" ht="18.75" customHeight="1">
      <c r="A59" s="20" t="s">
        <v>296</v>
      </c>
      <c r="B59" s="87" t="s">
        <v>348</v>
      </c>
      <c r="C59" s="59" t="s">
        <v>179</v>
      </c>
      <c r="D59" s="6">
        <v>2224.1</v>
      </c>
      <c r="E59" s="6">
        <v>336.9</v>
      </c>
      <c r="F59" s="5">
        <v>2223.9</v>
      </c>
      <c r="G59" s="5">
        <f t="shared" si="8"/>
        <v>2223.9</v>
      </c>
      <c r="H59" s="5">
        <f t="shared" si="5"/>
        <v>-0.1999999999998181</v>
      </c>
      <c r="I59" s="6">
        <f t="shared" si="6"/>
        <v>99.9910075985792</v>
      </c>
      <c r="J59" s="2"/>
      <c r="L59" s="41"/>
    </row>
    <row r="60" spans="1:12" ht="20.25" customHeight="1">
      <c r="A60" s="20" t="s">
        <v>296</v>
      </c>
      <c r="B60" s="87" t="s">
        <v>435</v>
      </c>
      <c r="C60" s="59" t="s">
        <v>180</v>
      </c>
      <c r="D60" s="6">
        <v>446.7</v>
      </c>
      <c r="E60" s="6">
        <v>37.9</v>
      </c>
      <c r="F60" s="5">
        <v>445.3</v>
      </c>
      <c r="G60" s="5">
        <f t="shared" si="8"/>
        <v>445.3</v>
      </c>
      <c r="H60" s="5">
        <f t="shared" si="5"/>
        <v>-1.3999999999999773</v>
      </c>
      <c r="I60" s="6">
        <f t="shared" si="6"/>
        <v>99.68659055294381</v>
      </c>
      <c r="J60" s="2"/>
      <c r="L60" s="41"/>
    </row>
    <row r="61" spans="1:12" ht="17.25" customHeight="1">
      <c r="A61" s="20" t="s">
        <v>296</v>
      </c>
      <c r="B61" s="87" t="s">
        <v>501</v>
      </c>
      <c r="C61" s="59" t="s">
        <v>181</v>
      </c>
      <c r="D61" s="6">
        <v>16.2</v>
      </c>
      <c r="E61" s="6"/>
      <c r="F61" s="5">
        <v>16.2</v>
      </c>
      <c r="G61" s="5"/>
      <c r="H61" s="5">
        <f t="shared" si="5"/>
        <v>0</v>
      </c>
      <c r="I61" s="6">
        <f t="shared" si="6"/>
        <v>100</v>
      </c>
      <c r="J61" s="2"/>
      <c r="L61" s="41"/>
    </row>
    <row r="62" spans="1:12" ht="18" customHeight="1">
      <c r="A62" s="20"/>
      <c r="B62" s="87" t="s">
        <v>462</v>
      </c>
      <c r="C62" s="84" t="s">
        <v>143</v>
      </c>
      <c r="D62" s="6">
        <f>D63+D64+D66+D85+D88+D91+D68+D89+D90+D67+D83+D65+D84+D86+D87</f>
        <v>2108.3342</v>
      </c>
      <c r="E62" s="6">
        <f>E63+E64+E66+E85+E88+E91+E68+E89+E90+E67+E83+E65+E84+E86+E87</f>
        <v>949.1999999999999</v>
      </c>
      <c r="F62" s="6">
        <f>F63+F64+F66+F85+F88+F91+F68+F89+F90+F67+F83+F65+F84+F86+F87</f>
        <v>2039.7594</v>
      </c>
      <c r="G62" s="6">
        <f>G63+G64+G66+G85+G88+G91+G68+G89+G90+G67+G83</f>
        <v>1911.6</v>
      </c>
      <c r="H62" s="5">
        <f t="shared" si="5"/>
        <v>-68.57479999999987</v>
      </c>
      <c r="I62" s="6">
        <f t="shared" si="6"/>
        <v>96.74744165322558</v>
      </c>
      <c r="J62" s="2"/>
      <c r="L62" s="41"/>
    </row>
    <row r="63" spans="1:12" ht="30.75" customHeight="1">
      <c r="A63" s="20" t="s">
        <v>296</v>
      </c>
      <c r="B63" s="87" t="s">
        <v>297</v>
      </c>
      <c r="C63" s="59" t="s">
        <v>182</v>
      </c>
      <c r="D63" s="6">
        <v>646.8</v>
      </c>
      <c r="E63" s="6">
        <v>256.9</v>
      </c>
      <c r="F63" s="5">
        <v>646.7</v>
      </c>
      <c r="G63" s="5">
        <f>F63-L62</f>
        <v>646.7</v>
      </c>
      <c r="H63" s="5">
        <f t="shared" si="5"/>
        <v>-0.09999999999990905</v>
      </c>
      <c r="I63" s="6">
        <f t="shared" si="6"/>
        <v>99.98453927025356</v>
      </c>
      <c r="J63" s="2"/>
      <c r="L63" s="41"/>
    </row>
    <row r="64" spans="1:12" ht="48" customHeight="1">
      <c r="A64" s="20" t="s">
        <v>295</v>
      </c>
      <c r="B64" s="87" t="s">
        <v>329</v>
      </c>
      <c r="C64" s="59" t="s">
        <v>183</v>
      </c>
      <c r="D64" s="6">
        <v>424</v>
      </c>
      <c r="E64" s="6">
        <v>28.4</v>
      </c>
      <c r="F64" s="5">
        <v>387.4</v>
      </c>
      <c r="G64" s="5">
        <f>F64-L63</f>
        <v>387.4</v>
      </c>
      <c r="H64" s="5">
        <f t="shared" si="5"/>
        <v>-36.60000000000002</v>
      </c>
      <c r="I64" s="6">
        <f t="shared" si="6"/>
        <v>91.36792452830188</v>
      </c>
      <c r="J64" s="2"/>
      <c r="L64" s="2"/>
    </row>
    <row r="65" spans="1:12" ht="47.25">
      <c r="A65" s="20"/>
      <c r="B65" s="87" t="s">
        <v>49</v>
      </c>
      <c r="C65" s="59" t="s">
        <v>184</v>
      </c>
      <c r="D65" s="6">
        <v>0.7342</v>
      </c>
      <c r="E65" s="6"/>
      <c r="F65" s="6">
        <v>0.7342</v>
      </c>
      <c r="G65" s="5"/>
      <c r="H65" s="5">
        <f t="shared" si="5"/>
        <v>0</v>
      </c>
      <c r="I65" s="6">
        <f t="shared" si="6"/>
        <v>100</v>
      </c>
      <c r="J65" s="2"/>
      <c r="L65" s="2"/>
    </row>
    <row r="66" spans="1:12" ht="34.5" customHeight="1">
      <c r="A66" s="20" t="s">
        <v>300</v>
      </c>
      <c r="B66" s="87" t="s">
        <v>301</v>
      </c>
      <c r="C66" s="143" t="s">
        <v>185</v>
      </c>
      <c r="D66" s="6">
        <v>768.7</v>
      </c>
      <c r="E66" s="6">
        <v>605.1</v>
      </c>
      <c r="F66" s="6">
        <v>743.7</v>
      </c>
      <c r="G66" s="5">
        <f>F66-L65</f>
        <v>743.7</v>
      </c>
      <c r="H66" s="5">
        <f t="shared" si="5"/>
        <v>-25</v>
      </c>
      <c r="I66" s="6">
        <f t="shared" si="6"/>
        <v>96.7477559516066</v>
      </c>
      <c r="J66" s="2"/>
      <c r="L66" s="43"/>
    </row>
    <row r="67" spans="1:12" ht="31.5">
      <c r="A67" s="20" t="s">
        <v>300</v>
      </c>
      <c r="B67" s="87" t="s">
        <v>301</v>
      </c>
      <c r="C67" s="143" t="s">
        <v>186</v>
      </c>
      <c r="D67" s="6">
        <v>37.3</v>
      </c>
      <c r="E67" s="6"/>
      <c r="F67" s="6">
        <v>37.1252</v>
      </c>
      <c r="G67" s="5"/>
      <c r="H67" s="5">
        <f t="shared" si="5"/>
        <v>-0.17479999999999762</v>
      </c>
      <c r="I67" s="6">
        <f t="shared" si="6"/>
        <v>99.5313672922252</v>
      </c>
      <c r="J67" s="2"/>
      <c r="L67" s="43"/>
    </row>
    <row r="68" spans="1:12" ht="33" customHeight="1">
      <c r="A68" s="20" t="s">
        <v>300</v>
      </c>
      <c r="B68" s="87" t="s">
        <v>301</v>
      </c>
      <c r="C68" s="143" t="s">
        <v>187</v>
      </c>
      <c r="D68" s="6">
        <v>76.9</v>
      </c>
      <c r="E68" s="6">
        <v>13</v>
      </c>
      <c r="F68" s="5">
        <v>76.8</v>
      </c>
      <c r="G68" s="5">
        <f>F68-L66</f>
        <v>76.8</v>
      </c>
      <c r="H68" s="5">
        <f t="shared" si="5"/>
        <v>-0.10000000000000853</v>
      </c>
      <c r="I68" s="6">
        <f t="shared" si="6"/>
        <v>99.86996098829648</v>
      </c>
      <c r="J68" s="2"/>
      <c r="L68" s="43"/>
    </row>
    <row r="69" spans="1:12" ht="30" customHeight="1" hidden="1">
      <c r="A69" s="20" t="s">
        <v>300</v>
      </c>
      <c r="B69" s="87" t="s">
        <v>301</v>
      </c>
      <c r="C69" s="143" t="s">
        <v>103</v>
      </c>
      <c r="D69" s="6"/>
      <c r="E69" s="6">
        <v>13</v>
      </c>
      <c r="F69" s="5"/>
      <c r="G69" s="5">
        <f aca="true" t="shared" si="9" ref="G69:G82">F69-L68</f>
        <v>0</v>
      </c>
      <c r="H69" s="5">
        <f t="shared" si="5"/>
        <v>0</v>
      </c>
      <c r="I69" s="6" t="e">
        <f t="shared" si="6"/>
        <v>#DIV/0!</v>
      </c>
      <c r="J69" s="2"/>
      <c r="L69" s="43"/>
    </row>
    <row r="70" spans="1:12" ht="30.75" customHeight="1" hidden="1">
      <c r="A70" s="20" t="s">
        <v>300</v>
      </c>
      <c r="B70" s="87" t="s">
        <v>301</v>
      </c>
      <c r="C70" s="143" t="s">
        <v>406</v>
      </c>
      <c r="D70" s="6"/>
      <c r="E70" s="6">
        <v>5</v>
      </c>
      <c r="F70" s="5"/>
      <c r="G70" s="5">
        <f t="shared" si="9"/>
        <v>0</v>
      </c>
      <c r="H70" s="5">
        <f aca="true" t="shared" si="10" ref="H70:H93">F70-D70</f>
        <v>0</v>
      </c>
      <c r="I70" s="6" t="e">
        <f aca="true" t="shared" si="11" ref="I70:I93">F70/D70*100</f>
        <v>#DIV/0!</v>
      </c>
      <c r="J70" s="2"/>
      <c r="L70" s="43"/>
    </row>
    <row r="71" spans="1:12" ht="31.5" customHeight="1" hidden="1">
      <c r="A71" s="20" t="s">
        <v>300</v>
      </c>
      <c r="B71" s="87" t="s">
        <v>301</v>
      </c>
      <c r="C71" s="143" t="s">
        <v>379</v>
      </c>
      <c r="D71" s="6"/>
      <c r="E71" s="6">
        <v>3</v>
      </c>
      <c r="F71" s="5"/>
      <c r="G71" s="5">
        <f t="shared" si="9"/>
        <v>0</v>
      </c>
      <c r="H71" s="5">
        <f t="shared" si="10"/>
        <v>0</v>
      </c>
      <c r="I71" s="6" t="e">
        <f t="shared" si="11"/>
        <v>#DIV/0!</v>
      </c>
      <c r="J71" s="2"/>
      <c r="L71" s="43"/>
    </row>
    <row r="72" spans="1:12" ht="33" customHeight="1" hidden="1">
      <c r="A72" s="20" t="s">
        <v>300</v>
      </c>
      <c r="B72" s="87" t="s">
        <v>301</v>
      </c>
      <c r="C72" s="143" t="s">
        <v>374</v>
      </c>
      <c r="D72" s="6"/>
      <c r="E72" s="6">
        <v>5</v>
      </c>
      <c r="F72" s="5"/>
      <c r="G72" s="5">
        <f t="shared" si="9"/>
        <v>0</v>
      </c>
      <c r="H72" s="5">
        <f t="shared" si="10"/>
        <v>0</v>
      </c>
      <c r="I72" s="6" t="e">
        <f t="shared" si="11"/>
        <v>#DIV/0!</v>
      </c>
      <c r="J72" s="2"/>
      <c r="L72" s="43"/>
    </row>
    <row r="73" spans="1:12" ht="29.25" customHeight="1" hidden="1">
      <c r="A73" s="20" t="s">
        <v>300</v>
      </c>
      <c r="B73" s="87" t="s">
        <v>301</v>
      </c>
      <c r="C73" s="143" t="s">
        <v>401</v>
      </c>
      <c r="D73" s="6"/>
      <c r="E73" s="6">
        <v>5</v>
      </c>
      <c r="F73" s="5"/>
      <c r="G73" s="5">
        <f t="shared" si="9"/>
        <v>0</v>
      </c>
      <c r="H73" s="5">
        <f t="shared" si="10"/>
        <v>0</v>
      </c>
      <c r="I73" s="6" t="e">
        <f t="shared" si="11"/>
        <v>#DIV/0!</v>
      </c>
      <c r="J73" s="2"/>
      <c r="L73" s="43"/>
    </row>
    <row r="74" spans="1:12" ht="31.5" customHeight="1" hidden="1">
      <c r="A74" s="20" t="s">
        <v>300</v>
      </c>
      <c r="B74" s="87" t="s">
        <v>301</v>
      </c>
      <c r="C74" s="143" t="s">
        <v>372</v>
      </c>
      <c r="D74" s="6"/>
      <c r="E74" s="6">
        <v>45</v>
      </c>
      <c r="F74" s="5"/>
      <c r="G74" s="5">
        <f t="shared" si="9"/>
        <v>0</v>
      </c>
      <c r="H74" s="5">
        <f t="shared" si="10"/>
        <v>0</v>
      </c>
      <c r="I74" s="6" t="e">
        <f t="shared" si="11"/>
        <v>#DIV/0!</v>
      </c>
      <c r="J74" s="2"/>
      <c r="L74" s="43"/>
    </row>
    <row r="75" spans="1:12" ht="30" customHeight="1" hidden="1">
      <c r="A75" s="20" t="s">
        <v>300</v>
      </c>
      <c r="B75" s="87" t="s">
        <v>301</v>
      </c>
      <c r="C75" s="143" t="s">
        <v>383</v>
      </c>
      <c r="D75" s="6"/>
      <c r="E75" s="6">
        <v>36</v>
      </c>
      <c r="F75" s="5"/>
      <c r="G75" s="5">
        <f t="shared" si="9"/>
        <v>0</v>
      </c>
      <c r="H75" s="5">
        <f t="shared" si="10"/>
        <v>0</v>
      </c>
      <c r="I75" s="6" t="e">
        <f t="shared" si="11"/>
        <v>#DIV/0!</v>
      </c>
      <c r="J75" s="2"/>
      <c r="L75" s="43"/>
    </row>
    <row r="76" spans="1:12" ht="33.75" customHeight="1" hidden="1">
      <c r="A76" s="20" t="s">
        <v>300</v>
      </c>
      <c r="B76" s="87" t="s">
        <v>301</v>
      </c>
      <c r="C76" s="143" t="s">
        <v>373</v>
      </c>
      <c r="D76" s="6"/>
      <c r="E76" s="6">
        <v>4.5</v>
      </c>
      <c r="F76" s="5"/>
      <c r="G76" s="5">
        <f t="shared" si="9"/>
        <v>0</v>
      </c>
      <c r="H76" s="5">
        <f t="shared" si="10"/>
        <v>0</v>
      </c>
      <c r="I76" s="6" t="e">
        <f t="shared" si="11"/>
        <v>#DIV/0!</v>
      </c>
      <c r="J76" s="2"/>
      <c r="L76" s="43"/>
    </row>
    <row r="77" spans="1:12" ht="33" customHeight="1" hidden="1">
      <c r="A77" s="20" t="s">
        <v>300</v>
      </c>
      <c r="B77" s="87" t="s">
        <v>301</v>
      </c>
      <c r="C77" s="84" t="s">
        <v>407</v>
      </c>
      <c r="D77" s="6"/>
      <c r="E77" s="6">
        <v>6</v>
      </c>
      <c r="F77" s="5"/>
      <c r="G77" s="5">
        <f t="shared" si="9"/>
        <v>0</v>
      </c>
      <c r="H77" s="5">
        <f t="shared" si="10"/>
        <v>0</v>
      </c>
      <c r="I77" s="6" t="e">
        <f t="shared" si="11"/>
        <v>#DIV/0!</v>
      </c>
      <c r="J77" s="2"/>
      <c r="L77" s="43"/>
    </row>
    <row r="78" spans="1:12" ht="33.75" customHeight="1" hidden="1">
      <c r="A78" s="20" t="s">
        <v>300</v>
      </c>
      <c r="B78" s="87" t="s">
        <v>301</v>
      </c>
      <c r="C78" s="143" t="s">
        <v>371</v>
      </c>
      <c r="D78" s="6"/>
      <c r="E78" s="6">
        <v>15</v>
      </c>
      <c r="F78" s="5"/>
      <c r="G78" s="5">
        <f t="shared" si="9"/>
        <v>0</v>
      </c>
      <c r="H78" s="5">
        <f t="shared" si="10"/>
        <v>0</v>
      </c>
      <c r="I78" s="6" t="e">
        <f t="shared" si="11"/>
        <v>#DIV/0!</v>
      </c>
      <c r="J78" s="2"/>
      <c r="L78" s="43"/>
    </row>
    <row r="79" spans="1:12" ht="36.75" customHeight="1" hidden="1">
      <c r="A79" s="20" t="s">
        <v>300</v>
      </c>
      <c r="B79" s="87" t="s">
        <v>301</v>
      </c>
      <c r="C79" s="143" t="s">
        <v>404</v>
      </c>
      <c r="D79" s="6"/>
      <c r="E79" s="6">
        <v>70</v>
      </c>
      <c r="F79" s="5"/>
      <c r="G79" s="5">
        <f t="shared" si="9"/>
        <v>0</v>
      </c>
      <c r="H79" s="5">
        <f t="shared" si="10"/>
        <v>0</v>
      </c>
      <c r="I79" s="6" t="e">
        <f t="shared" si="11"/>
        <v>#DIV/0!</v>
      </c>
      <c r="J79" s="2"/>
      <c r="L79" s="43"/>
    </row>
    <row r="80" spans="1:12" ht="39" customHeight="1" hidden="1">
      <c r="A80" s="20" t="s">
        <v>300</v>
      </c>
      <c r="B80" s="87" t="s">
        <v>301</v>
      </c>
      <c r="C80" s="143" t="s">
        <v>403</v>
      </c>
      <c r="D80" s="6"/>
      <c r="E80" s="6">
        <v>40</v>
      </c>
      <c r="F80" s="5"/>
      <c r="G80" s="5">
        <f t="shared" si="9"/>
        <v>0</v>
      </c>
      <c r="H80" s="5">
        <f t="shared" si="10"/>
        <v>0</v>
      </c>
      <c r="I80" s="6" t="e">
        <f t="shared" si="11"/>
        <v>#DIV/0!</v>
      </c>
      <c r="J80" s="2"/>
      <c r="L80" s="43"/>
    </row>
    <row r="81" spans="1:12" ht="42.75" customHeight="1" hidden="1">
      <c r="A81" s="20" t="s">
        <v>300</v>
      </c>
      <c r="B81" s="87" t="s">
        <v>301</v>
      </c>
      <c r="C81" s="143" t="s">
        <v>378</v>
      </c>
      <c r="D81" s="6"/>
      <c r="E81" s="6">
        <v>6</v>
      </c>
      <c r="F81" s="5"/>
      <c r="G81" s="5">
        <f t="shared" si="9"/>
        <v>0</v>
      </c>
      <c r="H81" s="5">
        <f t="shared" si="10"/>
        <v>0</v>
      </c>
      <c r="I81" s="6" t="e">
        <f t="shared" si="11"/>
        <v>#DIV/0!</v>
      </c>
      <c r="J81" s="2"/>
      <c r="L81" s="43"/>
    </row>
    <row r="82" spans="1:12" ht="44.25" customHeight="1" hidden="1">
      <c r="A82" s="20" t="s">
        <v>300</v>
      </c>
      <c r="B82" s="87" t="s">
        <v>301</v>
      </c>
      <c r="C82" s="84" t="s">
        <v>405</v>
      </c>
      <c r="D82" s="6"/>
      <c r="E82" s="6">
        <v>20</v>
      </c>
      <c r="F82" s="5"/>
      <c r="G82" s="5">
        <f t="shared" si="9"/>
        <v>0</v>
      </c>
      <c r="H82" s="5">
        <f t="shared" si="10"/>
        <v>0</v>
      </c>
      <c r="I82" s="6" t="e">
        <f t="shared" si="11"/>
        <v>#DIV/0!</v>
      </c>
      <c r="J82" s="2"/>
      <c r="L82" s="41"/>
    </row>
    <row r="83" spans="1:12" ht="47.25">
      <c r="A83" s="20"/>
      <c r="B83" s="87" t="s">
        <v>511</v>
      </c>
      <c r="C83" s="84" t="s">
        <v>188</v>
      </c>
      <c r="D83" s="6">
        <v>10.1</v>
      </c>
      <c r="E83" s="6"/>
      <c r="F83" s="5">
        <v>10</v>
      </c>
      <c r="G83" s="5"/>
      <c r="H83" s="5">
        <f t="shared" si="10"/>
        <v>-0.09999999999999964</v>
      </c>
      <c r="I83" s="6">
        <f t="shared" si="11"/>
        <v>99.00990099009901</v>
      </c>
      <c r="J83" s="2"/>
      <c r="L83" s="41"/>
    </row>
    <row r="84" spans="1:12" ht="47.25">
      <c r="A84" s="20"/>
      <c r="B84" s="87" t="s">
        <v>511</v>
      </c>
      <c r="C84" s="84" t="s">
        <v>189</v>
      </c>
      <c r="D84" s="6">
        <v>4</v>
      </c>
      <c r="E84" s="6"/>
      <c r="F84" s="5">
        <v>4</v>
      </c>
      <c r="G84" s="5"/>
      <c r="H84" s="5">
        <f t="shared" si="10"/>
        <v>0</v>
      </c>
      <c r="I84" s="6">
        <f t="shared" si="11"/>
        <v>100</v>
      </c>
      <c r="J84" s="2"/>
      <c r="L84" s="41"/>
    </row>
    <row r="85" spans="1:12" ht="31.5" hidden="1">
      <c r="A85" s="20" t="s">
        <v>298</v>
      </c>
      <c r="B85" s="87" t="s">
        <v>299</v>
      </c>
      <c r="C85" s="143" t="s">
        <v>470</v>
      </c>
      <c r="D85" s="6">
        <v>0</v>
      </c>
      <c r="E85" s="6">
        <v>2.4</v>
      </c>
      <c r="F85" s="5">
        <v>0</v>
      </c>
      <c r="G85" s="5">
        <f>F85-L82</f>
        <v>0</v>
      </c>
      <c r="H85" s="5">
        <f t="shared" si="10"/>
        <v>0</v>
      </c>
      <c r="I85" s="6" t="e">
        <f t="shared" si="11"/>
        <v>#DIV/0!</v>
      </c>
      <c r="J85" s="2"/>
      <c r="L85" s="41"/>
    </row>
    <row r="86" spans="1:12" ht="47.25">
      <c r="A86" s="20"/>
      <c r="B86" s="87" t="s">
        <v>511</v>
      </c>
      <c r="C86" s="143" t="s">
        <v>190</v>
      </c>
      <c r="D86" s="6">
        <v>25</v>
      </c>
      <c r="E86" s="6"/>
      <c r="F86" s="5">
        <v>24.7</v>
      </c>
      <c r="G86" s="5"/>
      <c r="H86" s="5">
        <f t="shared" si="10"/>
        <v>-0.3000000000000007</v>
      </c>
      <c r="I86" s="6">
        <f t="shared" si="11"/>
        <v>98.8</v>
      </c>
      <c r="J86" s="2"/>
      <c r="L86" s="41"/>
    </row>
    <row r="87" spans="1:12" ht="31.5">
      <c r="A87" s="20"/>
      <c r="B87" s="87" t="s">
        <v>121</v>
      </c>
      <c r="C87" s="143" t="s">
        <v>191</v>
      </c>
      <c r="D87" s="6">
        <v>28.5</v>
      </c>
      <c r="E87" s="6"/>
      <c r="F87" s="5">
        <v>28.5</v>
      </c>
      <c r="G87" s="5"/>
      <c r="H87" s="5">
        <f t="shared" si="10"/>
        <v>0</v>
      </c>
      <c r="I87" s="6">
        <f t="shared" si="11"/>
        <v>100</v>
      </c>
      <c r="J87" s="2"/>
      <c r="L87" s="41"/>
    </row>
    <row r="88" spans="1:12" ht="31.5">
      <c r="A88" s="20" t="s">
        <v>300</v>
      </c>
      <c r="B88" s="87" t="s">
        <v>330</v>
      </c>
      <c r="C88" s="143" t="s">
        <v>522</v>
      </c>
      <c r="D88" s="6">
        <v>47.5</v>
      </c>
      <c r="E88" s="6">
        <v>38.3</v>
      </c>
      <c r="F88" s="5">
        <v>47.3</v>
      </c>
      <c r="G88" s="5">
        <f>F88-L85</f>
        <v>47.3</v>
      </c>
      <c r="H88" s="5">
        <f t="shared" si="10"/>
        <v>-0.20000000000000284</v>
      </c>
      <c r="I88" s="6">
        <f t="shared" si="11"/>
        <v>99.57894736842104</v>
      </c>
      <c r="J88" s="2"/>
      <c r="L88" s="41"/>
    </row>
    <row r="89" spans="1:12" ht="63" hidden="1">
      <c r="A89" s="20"/>
      <c r="B89" s="87" t="s">
        <v>330</v>
      </c>
      <c r="C89" s="143" t="s">
        <v>496</v>
      </c>
      <c r="D89" s="6">
        <v>0</v>
      </c>
      <c r="E89" s="6"/>
      <c r="F89" s="5">
        <v>0</v>
      </c>
      <c r="G89" s="5"/>
      <c r="H89" s="5">
        <f t="shared" si="10"/>
        <v>0</v>
      </c>
      <c r="I89" s="6" t="e">
        <f t="shared" si="11"/>
        <v>#DIV/0!</v>
      </c>
      <c r="J89" s="2"/>
      <c r="L89" s="41"/>
    </row>
    <row r="90" spans="1:12" ht="31.5">
      <c r="A90" s="20" t="s">
        <v>300</v>
      </c>
      <c r="B90" s="87" t="s">
        <v>330</v>
      </c>
      <c r="C90" s="143" t="s">
        <v>192</v>
      </c>
      <c r="D90" s="6">
        <v>23.1</v>
      </c>
      <c r="E90" s="6"/>
      <c r="F90" s="5">
        <v>23.1</v>
      </c>
      <c r="G90" s="5"/>
      <c r="H90" s="5">
        <f t="shared" si="10"/>
        <v>0</v>
      </c>
      <c r="I90" s="6">
        <f t="shared" si="11"/>
        <v>100</v>
      </c>
      <c r="J90" s="2"/>
      <c r="L90" s="41"/>
    </row>
    <row r="91" spans="1:12" ht="33.75" customHeight="1">
      <c r="A91" s="20" t="s">
        <v>300</v>
      </c>
      <c r="B91" s="107" t="s">
        <v>408</v>
      </c>
      <c r="C91" s="84" t="s">
        <v>193</v>
      </c>
      <c r="D91" s="6">
        <v>15.7</v>
      </c>
      <c r="E91" s="6">
        <v>5.1</v>
      </c>
      <c r="F91" s="5">
        <v>9.7</v>
      </c>
      <c r="G91" s="5">
        <f>F91-L88</f>
        <v>9.7</v>
      </c>
      <c r="H91" s="5">
        <f t="shared" si="10"/>
        <v>-6</v>
      </c>
      <c r="I91" s="6">
        <f t="shared" si="11"/>
        <v>61.78343949044586</v>
      </c>
      <c r="J91" s="2"/>
      <c r="L91" s="41"/>
    </row>
    <row r="92" spans="1:12" ht="67.5" customHeight="1">
      <c r="A92" s="22" t="s">
        <v>296</v>
      </c>
      <c r="B92" s="107" t="s">
        <v>512</v>
      </c>
      <c r="C92" s="59" t="s">
        <v>9</v>
      </c>
      <c r="D92" s="6">
        <v>248.25905</v>
      </c>
      <c r="E92" s="6">
        <v>301.4</v>
      </c>
      <c r="F92" s="5">
        <v>107.2</v>
      </c>
      <c r="G92" s="5">
        <f>F92-L91</f>
        <v>107.2</v>
      </c>
      <c r="H92" s="5">
        <f t="shared" si="10"/>
        <v>-141.05905</v>
      </c>
      <c r="I92" s="6">
        <f t="shared" si="11"/>
        <v>43.18070177099284</v>
      </c>
      <c r="J92" s="2"/>
      <c r="L92" s="2"/>
    </row>
    <row r="93" spans="1:12" ht="68.25" customHeight="1">
      <c r="A93" s="22" t="s">
        <v>296</v>
      </c>
      <c r="B93" s="107" t="s">
        <v>512</v>
      </c>
      <c r="C93" s="59" t="s">
        <v>144</v>
      </c>
      <c r="D93" s="6">
        <v>2248.3</v>
      </c>
      <c r="E93" s="6"/>
      <c r="F93" s="5">
        <v>1972.6</v>
      </c>
      <c r="G93" s="5"/>
      <c r="H93" s="5">
        <f t="shared" si="10"/>
        <v>-275.7000000000003</v>
      </c>
      <c r="I93" s="6">
        <f t="shared" si="11"/>
        <v>87.73740159231419</v>
      </c>
      <c r="J93" s="2"/>
      <c r="L93" s="2"/>
    </row>
    <row r="94" spans="1:12" ht="15.75">
      <c r="A94" s="20" t="s">
        <v>296</v>
      </c>
      <c r="B94" s="155" t="s">
        <v>444</v>
      </c>
      <c r="C94" s="143" t="s">
        <v>445</v>
      </c>
      <c r="D94" s="6">
        <f aca="true" t="shared" si="12" ref="D94:I94">SUM(D95:D104)</f>
        <v>417.29999999999995</v>
      </c>
      <c r="E94" s="6">
        <f t="shared" si="12"/>
        <v>163.6</v>
      </c>
      <c r="F94" s="6">
        <f t="shared" si="12"/>
        <v>384.29999999999995</v>
      </c>
      <c r="G94" s="6">
        <f t="shared" si="12"/>
        <v>50.6</v>
      </c>
      <c r="H94" s="6">
        <f t="shared" si="12"/>
        <v>-33.00000000000001</v>
      </c>
      <c r="I94" s="6" t="e">
        <f t="shared" si="12"/>
        <v>#DIV/0!</v>
      </c>
      <c r="J94" s="2"/>
      <c r="L94" s="41"/>
    </row>
    <row r="95" spans="1:12" ht="33" customHeight="1">
      <c r="A95" s="20" t="s">
        <v>296</v>
      </c>
      <c r="B95" s="52" t="s">
        <v>358</v>
      </c>
      <c r="C95" s="21" t="s">
        <v>11</v>
      </c>
      <c r="D95" s="1">
        <v>50.6</v>
      </c>
      <c r="E95" s="1">
        <v>124.6</v>
      </c>
      <c r="F95" s="4">
        <v>50.6</v>
      </c>
      <c r="G95" s="5">
        <f>F95-L94</f>
        <v>50.6</v>
      </c>
      <c r="H95" s="4">
        <f aca="true" t="shared" si="13" ref="H95:H127">F95-D95</f>
        <v>0</v>
      </c>
      <c r="I95" s="1">
        <f aca="true" t="shared" si="14" ref="I95:I127">F95/D95*100</f>
        <v>100</v>
      </c>
      <c r="J95" s="2"/>
      <c r="L95" s="41"/>
    </row>
    <row r="96" spans="1:12" ht="47.25" hidden="1">
      <c r="A96" s="20" t="s">
        <v>296</v>
      </c>
      <c r="B96" s="52" t="s">
        <v>337</v>
      </c>
      <c r="C96" s="21" t="s">
        <v>500</v>
      </c>
      <c r="D96" s="1">
        <v>0</v>
      </c>
      <c r="E96" s="1">
        <v>22</v>
      </c>
      <c r="F96" s="4">
        <v>0</v>
      </c>
      <c r="G96" s="5">
        <f>F96-L95</f>
        <v>0</v>
      </c>
      <c r="H96" s="4">
        <f t="shared" si="13"/>
        <v>0</v>
      </c>
      <c r="I96" s="1" t="e">
        <f t="shared" si="14"/>
        <v>#DIV/0!</v>
      </c>
      <c r="J96" s="2"/>
      <c r="L96" s="41"/>
    </row>
    <row r="97" spans="1:12" ht="0.75" customHeight="1" hidden="1">
      <c r="A97" s="20" t="s">
        <v>296</v>
      </c>
      <c r="B97" s="52" t="s">
        <v>359</v>
      </c>
      <c r="C97" s="21" t="s">
        <v>500</v>
      </c>
      <c r="D97" s="1">
        <v>0</v>
      </c>
      <c r="E97" s="1">
        <v>17</v>
      </c>
      <c r="F97" s="4">
        <v>0</v>
      </c>
      <c r="G97" s="5">
        <f>F97-L96</f>
        <v>0</v>
      </c>
      <c r="H97" s="4">
        <f t="shared" si="13"/>
        <v>0</v>
      </c>
      <c r="I97" s="1" t="e">
        <f t="shared" si="14"/>
        <v>#DIV/0!</v>
      </c>
      <c r="J97" s="2"/>
      <c r="L97" s="2"/>
    </row>
    <row r="98" spans="1:12" ht="65.25" customHeight="1">
      <c r="A98" s="20"/>
      <c r="B98" s="52" t="s">
        <v>358</v>
      </c>
      <c r="C98" s="21" t="s">
        <v>194</v>
      </c>
      <c r="D98" s="1">
        <v>231.4</v>
      </c>
      <c r="E98" s="1"/>
      <c r="F98" s="4">
        <v>204.5</v>
      </c>
      <c r="G98" s="5"/>
      <c r="H98" s="4">
        <f t="shared" si="13"/>
        <v>-26.900000000000006</v>
      </c>
      <c r="I98" s="1">
        <f t="shared" si="14"/>
        <v>88.37510803802938</v>
      </c>
      <c r="J98" s="2"/>
      <c r="L98" s="2"/>
    </row>
    <row r="99" spans="1:12" ht="44.25" customHeight="1">
      <c r="A99" s="20"/>
      <c r="B99" s="52" t="s">
        <v>359</v>
      </c>
      <c r="C99" s="21" t="s">
        <v>195</v>
      </c>
      <c r="D99" s="1">
        <v>3.4</v>
      </c>
      <c r="E99" s="1"/>
      <c r="F99" s="4">
        <v>0.6</v>
      </c>
      <c r="G99" s="5"/>
      <c r="H99" s="4">
        <f t="shared" si="13"/>
        <v>-2.8</v>
      </c>
      <c r="I99" s="1">
        <f t="shared" si="14"/>
        <v>17.647058823529413</v>
      </c>
      <c r="J99" s="2"/>
      <c r="L99" s="2"/>
    </row>
    <row r="100" spans="1:12" ht="49.5" customHeight="1">
      <c r="A100" s="20"/>
      <c r="B100" s="52" t="s">
        <v>359</v>
      </c>
      <c r="C100" s="21" t="s">
        <v>195</v>
      </c>
      <c r="D100" s="1">
        <v>56</v>
      </c>
      <c r="E100" s="1"/>
      <c r="F100" s="4">
        <v>55.9</v>
      </c>
      <c r="G100" s="5"/>
      <c r="H100" s="4">
        <f t="shared" si="13"/>
        <v>-0.10000000000000142</v>
      </c>
      <c r="I100" s="1">
        <f t="shared" si="14"/>
        <v>99.82142857142857</v>
      </c>
      <c r="J100" s="2"/>
      <c r="L100" s="2"/>
    </row>
    <row r="101" spans="1:12" ht="50.25" customHeight="1">
      <c r="A101" s="20" t="s">
        <v>296</v>
      </c>
      <c r="B101" s="52" t="s">
        <v>359</v>
      </c>
      <c r="C101" s="7" t="s">
        <v>196</v>
      </c>
      <c r="D101" s="1">
        <v>11</v>
      </c>
      <c r="E101" s="1"/>
      <c r="F101" s="4">
        <v>10.8</v>
      </c>
      <c r="G101" s="5"/>
      <c r="H101" s="4">
        <f t="shared" si="13"/>
        <v>-0.1999999999999993</v>
      </c>
      <c r="I101" s="1">
        <f t="shared" si="14"/>
        <v>98.18181818181819</v>
      </c>
      <c r="J101" s="2"/>
      <c r="L101" s="2"/>
    </row>
    <row r="102" spans="1:12" ht="64.5" customHeight="1">
      <c r="A102" s="20"/>
      <c r="B102" s="52" t="s">
        <v>104</v>
      </c>
      <c r="C102" s="7" t="s">
        <v>197</v>
      </c>
      <c r="D102" s="1">
        <v>5</v>
      </c>
      <c r="E102" s="1"/>
      <c r="F102" s="4">
        <v>3</v>
      </c>
      <c r="G102" s="5"/>
      <c r="H102" s="4">
        <f t="shared" si="13"/>
        <v>-2</v>
      </c>
      <c r="I102" s="1">
        <f t="shared" si="14"/>
        <v>60</v>
      </c>
      <c r="J102" s="2"/>
      <c r="L102" s="2"/>
    </row>
    <row r="103" spans="1:12" ht="64.5" customHeight="1">
      <c r="A103" s="20"/>
      <c r="B103" s="52" t="s">
        <v>104</v>
      </c>
      <c r="C103" s="7" t="s">
        <v>198</v>
      </c>
      <c r="D103" s="1">
        <v>4</v>
      </c>
      <c r="E103" s="1"/>
      <c r="F103" s="4">
        <v>3</v>
      </c>
      <c r="G103" s="5"/>
      <c r="H103" s="4">
        <f t="shared" si="13"/>
        <v>-1</v>
      </c>
      <c r="I103" s="1">
        <f t="shared" si="14"/>
        <v>75</v>
      </c>
      <c r="J103" s="2"/>
      <c r="L103" s="2"/>
    </row>
    <row r="104" spans="1:12" ht="50.25" customHeight="1">
      <c r="A104" s="20"/>
      <c r="B104" s="52" t="s">
        <v>519</v>
      </c>
      <c r="C104" s="21" t="s">
        <v>12</v>
      </c>
      <c r="D104" s="1">
        <v>55.9</v>
      </c>
      <c r="E104" s="1"/>
      <c r="F104" s="4">
        <v>55.9</v>
      </c>
      <c r="G104" s="5"/>
      <c r="H104" s="4">
        <f t="shared" si="13"/>
        <v>0</v>
      </c>
      <c r="I104" s="1">
        <f t="shared" si="14"/>
        <v>100</v>
      </c>
      <c r="J104" s="2"/>
      <c r="L104" s="2"/>
    </row>
    <row r="105" spans="1:12" ht="15.75">
      <c r="A105" s="20"/>
      <c r="B105" s="87" t="s">
        <v>302</v>
      </c>
      <c r="C105" s="143" t="s">
        <v>145</v>
      </c>
      <c r="D105" s="6">
        <f>SUM(D106:D110)</f>
        <v>1610.9</v>
      </c>
      <c r="E105" s="6">
        <f>SUM(E106:E110)</f>
        <v>661.9</v>
      </c>
      <c r="F105" s="6">
        <f>SUM(F106:F110)</f>
        <v>1602.9</v>
      </c>
      <c r="G105" s="6">
        <f>SUM(G106:G110)</f>
        <v>1498.7</v>
      </c>
      <c r="H105" s="5">
        <f t="shared" si="13"/>
        <v>-8</v>
      </c>
      <c r="I105" s="6">
        <f t="shared" si="14"/>
        <v>99.5033832019368</v>
      </c>
      <c r="J105" s="2"/>
      <c r="L105" s="2"/>
    </row>
    <row r="106" spans="1:12" ht="65.25" customHeight="1">
      <c r="A106" s="20" t="s">
        <v>303</v>
      </c>
      <c r="B106" s="52" t="s">
        <v>304</v>
      </c>
      <c r="C106" s="21" t="s">
        <v>14</v>
      </c>
      <c r="D106" s="1">
        <v>1380.7</v>
      </c>
      <c r="E106" s="1">
        <v>392.3</v>
      </c>
      <c r="F106" s="1">
        <v>1376.7</v>
      </c>
      <c r="G106" s="5">
        <f>F106-L105</f>
        <v>1376.7</v>
      </c>
      <c r="H106" s="4">
        <f t="shared" si="13"/>
        <v>-4</v>
      </c>
      <c r="I106" s="1">
        <f t="shared" si="14"/>
        <v>99.71029188092996</v>
      </c>
      <c r="J106" s="2"/>
      <c r="L106" s="41"/>
    </row>
    <row r="107" spans="1:12" ht="79.5" customHeight="1">
      <c r="A107" s="20" t="s">
        <v>303</v>
      </c>
      <c r="B107" s="52" t="s">
        <v>513</v>
      </c>
      <c r="C107" s="7" t="s">
        <v>199</v>
      </c>
      <c r="D107" s="1">
        <v>104.2</v>
      </c>
      <c r="E107" s="1"/>
      <c r="F107" s="1">
        <v>104.2</v>
      </c>
      <c r="G107" s="5"/>
      <c r="H107" s="4">
        <f t="shared" si="13"/>
        <v>0</v>
      </c>
      <c r="I107" s="1">
        <f t="shared" si="14"/>
        <v>100</v>
      </c>
      <c r="J107" s="2"/>
      <c r="L107" s="41"/>
    </row>
    <row r="108" spans="1:12" ht="48" customHeight="1">
      <c r="A108" s="20" t="s">
        <v>295</v>
      </c>
      <c r="B108" s="52" t="s">
        <v>305</v>
      </c>
      <c r="C108" s="7" t="s">
        <v>200</v>
      </c>
      <c r="D108" s="1">
        <v>32.4</v>
      </c>
      <c r="E108" s="1">
        <v>3.4</v>
      </c>
      <c r="F108" s="4">
        <v>30.2</v>
      </c>
      <c r="G108" s="5">
        <f>F108-L106</f>
        <v>30.2</v>
      </c>
      <c r="H108" s="4">
        <f t="shared" si="13"/>
        <v>-2.1999999999999993</v>
      </c>
      <c r="I108" s="1">
        <f t="shared" si="14"/>
        <v>93.20987654320987</v>
      </c>
      <c r="J108" s="2"/>
      <c r="L108" s="2"/>
    </row>
    <row r="109" spans="1:12" ht="79.5" customHeight="1">
      <c r="A109" s="20" t="s">
        <v>293</v>
      </c>
      <c r="B109" s="52" t="s">
        <v>306</v>
      </c>
      <c r="C109" s="3" t="s">
        <v>201</v>
      </c>
      <c r="D109" s="1">
        <v>93.6</v>
      </c>
      <c r="E109" s="1">
        <v>32.8</v>
      </c>
      <c r="F109" s="1">
        <v>91.8</v>
      </c>
      <c r="G109" s="5">
        <f>F109-L108</f>
        <v>91.8</v>
      </c>
      <c r="H109" s="4">
        <f t="shared" si="13"/>
        <v>-1.7999999999999972</v>
      </c>
      <c r="I109" s="1">
        <f t="shared" si="14"/>
        <v>98.07692307692308</v>
      </c>
      <c r="J109" s="2"/>
      <c r="L109" s="43"/>
    </row>
    <row r="110" spans="1:12" ht="31.5" hidden="1">
      <c r="A110" s="20" t="s">
        <v>300</v>
      </c>
      <c r="B110" s="52" t="s">
        <v>307</v>
      </c>
      <c r="C110" s="3" t="s">
        <v>471</v>
      </c>
      <c r="D110" s="1">
        <v>0</v>
      </c>
      <c r="E110" s="1">
        <v>233.4</v>
      </c>
      <c r="F110" s="5">
        <v>0</v>
      </c>
      <c r="G110" s="5">
        <f>F110-L109</f>
        <v>0</v>
      </c>
      <c r="H110" s="4">
        <f t="shared" si="13"/>
        <v>0</v>
      </c>
      <c r="I110" s="1" t="e">
        <f t="shared" si="14"/>
        <v>#DIV/0!</v>
      </c>
      <c r="J110" s="2"/>
      <c r="L110" s="43"/>
    </row>
    <row r="111" spans="1:12" ht="15.75">
      <c r="A111" s="20"/>
      <c r="B111" s="87" t="s">
        <v>308</v>
      </c>
      <c r="C111" s="143" t="s">
        <v>445</v>
      </c>
      <c r="D111" s="6">
        <f>D112+D113+D114</f>
        <v>2492.6</v>
      </c>
      <c r="E111" s="6">
        <f>E112+E113+E114</f>
        <v>409.4</v>
      </c>
      <c r="F111" s="6">
        <f>F112+F113+F114</f>
        <v>2492.6</v>
      </c>
      <c r="G111" s="161">
        <f>G112+G113+G114</f>
        <v>2487</v>
      </c>
      <c r="H111" s="5">
        <f t="shared" si="13"/>
        <v>0</v>
      </c>
      <c r="I111" s="6">
        <f t="shared" si="14"/>
        <v>100</v>
      </c>
      <c r="J111" s="2"/>
      <c r="L111" s="41"/>
    </row>
    <row r="112" spans="1:12" ht="31.5">
      <c r="A112" s="20" t="s">
        <v>298</v>
      </c>
      <c r="B112" s="87" t="s">
        <v>308</v>
      </c>
      <c r="C112" s="143" t="s">
        <v>202</v>
      </c>
      <c r="D112" s="6">
        <v>2487</v>
      </c>
      <c r="E112" s="6">
        <v>409.4</v>
      </c>
      <c r="F112" s="5">
        <v>2487</v>
      </c>
      <c r="G112" s="5">
        <f>F112-L111</f>
        <v>2487</v>
      </c>
      <c r="H112" s="5">
        <f t="shared" si="13"/>
        <v>0</v>
      </c>
      <c r="I112" s="6">
        <f t="shared" si="14"/>
        <v>100</v>
      </c>
      <c r="J112" s="2"/>
      <c r="L112" s="41"/>
    </row>
    <row r="113" spans="1:12" ht="47.25">
      <c r="A113" s="20"/>
      <c r="B113" s="87" t="s">
        <v>463</v>
      </c>
      <c r="C113" s="143" t="s">
        <v>203</v>
      </c>
      <c r="D113" s="6">
        <v>5.2</v>
      </c>
      <c r="E113" s="6"/>
      <c r="F113" s="5">
        <v>5.2</v>
      </c>
      <c r="G113" s="5"/>
      <c r="H113" s="5">
        <f t="shared" si="13"/>
        <v>0</v>
      </c>
      <c r="I113" s="6">
        <f t="shared" si="14"/>
        <v>100</v>
      </c>
      <c r="J113" s="2"/>
      <c r="L113" s="41"/>
    </row>
    <row r="114" spans="1:12" ht="33" customHeight="1">
      <c r="A114" s="20"/>
      <c r="B114" s="87" t="s">
        <v>464</v>
      </c>
      <c r="C114" s="143" t="s">
        <v>204</v>
      </c>
      <c r="D114" s="6">
        <v>0.4</v>
      </c>
      <c r="E114" s="6"/>
      <c r="F114" s="5">
        <v>0.4</v>
      </c>
      <c r="G114" s="5"/>
      <c r="H114" s="5">
        <f t="shared" si="13"/>
        <v>0</v>
      </c>
      <c r="I114" s="6">
        <f t="shared" si="14"/>
        <v>100</v>
      </c>
      <c r="J114" s="2" t="s">
        <v>366</v>
      </c>
      <c r="L114" s="2"/>
    </row>
    <row r="115" spans="1:12" ht="16.5" customHeight="1">
      <c r="A115" s="22" t="s">
        <v>409</v>
      </c>
      <c r="B115" s="107" t="s">
        <v>309</v>
      </c>
      <c r="C115" s="59" t="s">
        <v>146</v>
      </c>
      <c r="D115" s="6">
        <f>SUM(D116:D120)</f>
        <v>4431.1669999999995</v>
      </c>
      <c r="E115" s="6">
        <f>SUM(E116:E120)</f>
        <v>3220.6</v>
      </c>
      <c r="F115" s="6">
        <f>SUM(F116:F120)</f>
        <v>4431.1669999999995</v>
      </c>
      <c r="G115" s="6">
        <f>SUM(G116:G120)</f>
        <v>4431.1669999999995</v>
      </c>
      <c r="H115" s="5">
        <f t="shared" si="13"/>
        <v>0</v>
      </c>
      <c r="I115" s="6">
        <f t="shared" si="14"/>
        <v>100</v>
      </c>
      <c r="J115" s="2" t="s">
        <v>367</v>
      </c>
      <c r="L115" s="41"/>
    </row>
    <row r="116" spans="1:12" ht="47.25">
      <c r="A116" s="20" t="s">
        <v>310</v>
      </c>
      <c r="B116" s="87" t="s">
        <v>508</v>
      </c>
      <c r="C116" s="59" t="s">
        <v>205</v>
      </c>
      <c r="D116" s="6">
        <v>1.967</v>
      </c>
      <c r="E116" s="6">
        <v>768.1</v>
      </c>
      <c r="F116" s="5">
        <v>1.967</v>
      </c>
      <c r="G116" s="5">
        <f>F116-L115</f>
        <v>1.967</v>
      </c>
      <c r="H116" s="5">
        <f t="shared" si="13"/>
        <v>0</v>
      </c>
      <c r="I116" s="6">
        <f t="shared" si="14"/>
        <v>100</v>
      </c>
      <c r="J116" s="2"/>
      <c r="L116" s="41"/>
    </row>
    <row r="117" spans="1:12" ht="46.5" customHeight="1" hidden="1">
      <c r="A117" s="20" t="s">
        <v>310</v>
      </c>
      <c r="B117" s="87" t="s">
        <v>363</v>
      </c>
      <c r="C117" s="162" t="s">
        <v>18</v>
      </c>
      <c r="D117" s="6"/>
      <c r="E117" s="6">
        <v>852.5</v>
      </c>
      <c r="F117" s="5"/>
      <c r="G117" s="5">
        <f>F117-L116</f>
        <v>0</v>
      </c>
      <c r="H117" s="5">
        <f t="shared" si="13"/>
        <v>0</v>
      </c>
      <c r="I117" s="6" t="e">
        <f t="shared" si="14"/>
        <v>#DIV/0!</v>
      </c>
      <c r="J117" s="2"/>
      <c r="L117" s="41"/>
    </row>
    <row r="118" spans="1:12" ht="47.25" hidden="1">
      <c r="A118" s="20" t="s">
        <v>310</v>
      </c>
      <c r="B118" s="87" t="s">
        <v>363</v>
      </c>
      <c r="C118" s="162" t="s">
        <v>514</v>
      </c>
      <c r="D118" s="6"/>
      <c r="E118" s="6"/>
      <c r="F118" s="5"/>
      <c r="G118" s="5"/>
      <c r="H118" s="5">
        <f t="shared" si="13"/>
        <v>0</v>
      </c>
      <c r="I118" s="6" t="e">
        <f t="shared" si="14"/>
        <v>#DIV/0!</v>
      </c>
      <c r="J118" s="2"/>
      <c r="L118" s="41"/>
    </row>
    <row r="119" spans="1:12" ht="47.25" hidden="1">
      <c r="A119" s="20" t="s">
        <v>312</v>
      </c>
      <c r="B119" s="87" t="s">
        <v>505</v>
      </c>
      <c r="C119" s="162" t="s">
        <v>502</v>
      </c>
      <c r="D119" s="6"/>
      <c r="E119" s="6">
        <v>0</v>
      </c>
      <c r="F119" s="5"/>
      <c r="G119" s="5">
        <f>F119-L117</f>
        <v>0</v>
      </c>
      <c r="H119" s="5">
        <f t="shared" si="13"/>
        <v>0</v>
      </c>
      <c r="I119" s="6" t="e">
        <f t="shared" si="14"/>
        <v>#DIV/0!</v>
      </c>
      <c r="J119" s="2"/>
      <c r="L119" s="41"/>
    </row>
    <row r="120" spans="1:12" ht="15.75">
      <c r="A120" s="20" t="s">
        <v>312</v>
      </c>
      <c r="B120" s="87" t="s">
        <v>313</v>
      </c>
      <c r="C120" s="84" t="s">
        <v>377</v>
      </c>
      <c r="D120" s="6">
        <v>4429.2</v>
      </c>
      <c r="E120" s="6">
        <v>1600</v>
      </c>
      <c r="F120" s="5">
        <v>4429.2</v>
      </c>
      <c r="G120" s="5">
        <f>F120-L119</f>
        <v>4429.2</v>
      </c>
      <c r="H120" s="5">
        <f t="shared" si="13"/>
        <v>0</v>
      </c>
      <c r="I120" s="6">
        <f t="shared" si="14"/>
        <v>100</v>
      </c>
      <c r="J120" s="2"/>
      <c r="L120" s="2"/>
    </row>
    <row r="121" spans="1:12" ht="15.75">
      <c r="A121" s="22" t="s">
        <v>314</v>
      </c>
      <c r="B121" s="107" t="s">
        <v>327</v>
      </c>
      <c r="C121" s="59" t="s">
        <v>147</v>
      </c>
      <c r="D121" s="6">
        <f>SUM(D122:D127)</f>
        <v>3008.7999999999997</v>
      </c>
      <c r="E121" s="6">
        <f>SUM(E122:E127)</f>
        <v>970.5999999999999</v>
      </c>
      <c r="F121" s="6">
        <f>SUM(F122:F127)</f>
        <v>2982.6</v>
      </c>
      <c r="G121" s="6" t="e">
        <f>SUM(G122:G127)</f>
        <v>#REF!</v>
      </c>
      <c r="H121" s="5">
        <f t="shared" si="13"/>
        <v>-26.199999999999818</v>
      </c>
      <c r="I121" s="6">
        <f t="shared" si="14"/>
        <v>99.12922095187452</v>
      </c>
      <c r="J121" s="2"/>
      <c r="L121" s="41"/>
    </row>
    <row r="122" spans="1:12" ht="15.75">
      <c r="A122" s="20" t="s">
        <v>314</v>
      </c>
      <c r="B122" s="87" t="s">
        <v>446</v>
      </c>
      <c r="C122" s="143" t="s">
        <v>449</v>
      </c>
      <c r="D122" s="6">
        <v>400.3</v>
      </c>
      <c r="E122" s="6">
        <v>123.4</v>
      </c>
      <c r="F122" s="5">
        <v>395.5</v>
      </c>
      <c r="G122" s="5">
        <f>F122-L121</f>
        <v>395.5</v>
      </c>
      <c r="H122" s="5">
        <f t="shared" si="13"/>
        <v>-4.800000000000011</v>
      </c>
      <c r="I122" s="6">
        <f t="shared" si="14"/>
        <v>98.80089932550587</v>
      </c>
      <c r="J122" s="2"/>
      <c r="L122" s="41"/>
    </row>
    <row r="123" spans="1:12" ht="15.75">
      <c r="A123" s="20" t="s">
        <v>314</v>
      </c>
      <c r="B123" s="87" t="s">
        <v>447</v>
      </c>
      <c r="C123" s="143" t="s">
        <v>451</v>
      </c>
      <c r="D123" s="6">
        <v>222</v>
      </c>
      <c r="E123" s="6">
        <v>86.6</v>
      </c>
      <c r="F123" s="5">
        <v>219.9</v>
      </c>
      <c r="G123" s="5">
        <f>F123-L122</f>
        <v>219.9</v>
      </c>
      <c r="H123" s="5">
        <f t="shared" si="13"/>
        <v>-2.0999999999999943</v>
      </c>
      <c r="I123" s="6">
        <f t="shared" si="14"/>
        <v>99.05405405405405</v>
      </c>
      <c r="J123" s="2"/>
      <c r="L123" s="41"/>
    </row>
    <row r="124" spans="1:12" ht="18" customHeight="1">
      <c r="A124" s="20" t="s">
        <v>314</v>
      </c>
      <c r="B124" s="87" t="s">
        <v>448</v>
      </c>
      <c r="C124" s="143" t="s">
        <v>450</v>
      </c>
      <c r="D124" s="6">
        <v>1950.6</v>
      </c>
      <c r="E124" s="6">
        <v>581.9</v>
      </c>
      <c r="F124" s="5">
        <v>1944.9</v>
      </c>
      <c r="G124" s="5" t="e">
        <f>F124-#REF!</f>
        <v>#REF!</v>
      </c>
      <c r="H124" s="5">
        <f t="shared" si="13"/>
        <v>-5.699999999999818</v>
      </c>
      <c r="I124" s="6">
        <f t="shared" si="14"/>
        <v>99.70778222085514</v>
      </c>
      <c r="J124" s="2"/>
      <c r="L124" s="41"/>
    </row>
    <row r="125" spans="1:12" ht="63" hidden="1">
      <c r="A125" s="20" t="s">
        <v>354</v>
      </c>
      <c r="B125" s="87" t="s">
        <v>430</v>
      </c>
      <c r="C125" s="143" t="s">
        <v>429</v>
      </c>
      <c r="D125" s="6">
        <v>0</v>
      </c>
      <c r="E125" s="6">
        <v>18.4</v>
      </c>
      <c r="F125" s="5">
        <v>0</v>
      </c>
      <c r="G125" s="5">
        <f>F125-L124</f>
        <v>0</v>
      </c>
      <c r="H125" s="5">
        <f t="shared" si="13"/>
        <v>0</v>
      </c>
      <c r="I125" s="6" t="e">
        <f t="shared" si="14"/>
        <v>#DIV/0!</v>
      </c>
      <c r="J125" s="2"/>
      <c r="L125" s="41"/>
    </row>
    <row r="126" spans="1:12" ht="15.75">
      <c r="A126" s="20" t="s">
        <v>314</v>
      </c>
      <c r="B126" s="87" t="s">
        <v>420</v>
      </c>
      <c r="C126" s="143" t="s">
        <v>393</v>
      </c>
      <c r="D126" s="6">
        <v>216.6</v>
      </c>
      <c r="E126" s="6">
        <v>60.3</v>
      </c>
      <c r="F126" s="5">
        <v>208.1</v>
      </c>
      <c r="G126" s="5">
        <f>F126-L125</f>
        <v>208.1</v>
      </c>
      <c r="H126" s="5">
        <f t="shared" si="13"/>
        <v>-8.5</v>
      </c>
      <c r="I126" s="6">
        <f t="shared" si="14"/>
        <v>96.07571560480149</v>
      </c>
      <c r="J126" s="2"/>
      <c r="L126" s="41"/>
    </row>
    <row r="127" spans="1:12" ht="50.25" customHeight="1">
      <c r="A127" s="20" t="s">
        <v>421</v>
      </c>
      <c r="B127" s="87" t="s">
        <v>420</v>
      </c>
      <c r="C127" s="143" t="s">
        <v>20</v>
      </c>
      <c r="D127" s="6">
        <v>219.3</v>
      </c>
      <c r="E127" s="6">
        <v>100</v>
      </c>
      <c r="F127" s="5">
        <v>214.2</v>
      </c>
      <c r="G127" s="5">
        <f>F127-L126</f>
        <v>214.2</v>
      </c>
      <c r="H127" s="5">
        <f t="shared" si="13"/>
        <v>-5.100000000000023</v>
      </c>
      <c r="I127" s="6">
        <f t="shared" si="14"/>
        <v>97.67441860465115</v>
      </c>
      <c r="J127" s="2"/>
      <c r="L127" s="2"/>
    </row>
    <row r="128" spans="1:12" ht="19.5" customHeight="1">
      <c r="A128" s="20" t="s">
        <v>410</v>
      </c>
      <c r="B128" s="87" t="s">
        <v>364</v>
      </c>
      <c r="C128" s="143" t="s">
        <v>148</v>
      </c>
      <c r="D128" s="6">
        <f>SUM(D129:D132)</f>
        <v>434.1</v>
      </c>
      <c r="E128" s="6">
        <f>SUM(E129:E132)</f>
        <v>141.2</v>
      </c>
      <c r="F128" s="6">
        <f>SUM(F129:F132)</f>
        <v>413.9</v>
      </c>
      <c r="G128" s="6">
        <f>SUM(G129:G131)</f>
        <v>112.6</v>
      </c>
      <c r="H128" s="5">
        <f aca="true" t="shared" si="15" ref="H128:H162">F128-D128</f>
        <v>-20.200000000000045</v>
      </c>
      <c r="I128" s="6">
        <f aca="true" t="shared" si="16" ref="I128:I162">F128/D128*100</f>
        <v>95.3466943100668</v>
      </c>
      <c r="J128" s="2"/>
      <c r="L128" s="42"/>
    </row>
    <row r="129" spans="1:12" ht="15" customHeight="1" hidden="1">
      <c r="A129" s="27" t="s">
        <v>335</v>
      </c>
      <c r="B129" s="54" t="s">
        <v>334</v>
      </c>
      <c r="C129" s="7" t="s">
        <v>472</v>
      </c>
      <c r="D129" s="1">
        <v>0</v>
      </c>
      <c r="E129" s="1">
        <v>21</v>
      </c>
      <c r="F129" s="8">
        <v>0</v>
      </c>
      <c r="G129" s="5">
        <f>F129-L128</f>
        <v>0</v>
      </c>
      <c r="H129" s="4">
        <f t="shared" si="15"/>
        <v>0</v>
      </c>
      <c r="I129" s="1" t="e">
        <f t="shared" si="16"/>
        <v>#DIV/0!</v>
      </c>
      <c r="J129" s="2"/>
      <c r="L129" s="42"/>
    </row>
    <row r="130" spans="1:12" ht="23.25" customHeight="1" hidden="1">
      <c r="A130" s="27" t="s">
        <v>375</v>
      </c>
      <c r="B130" s="54" t="s">
        <v>376</v>
      </c>
      <c r="C130" s="7" t="s">
        <v>473</v>
      </c>
      <c r="D130" s="1">
        <v>0</v>
      </c>
      <c r="E130" s="1">
        <v>120.2</v>
      </c>
      <c r="F130" s="8">
        <v>0</v>
      </c>
      <c r="G130" s="5">
        <f>F130-L129</f>
        <v>0</v>
      </c>
      <c r="H130" s="4">
        <f t="shared" si="15"/>
        <v>0</v>
      </c>
      <c r="I130" s="1" t="e">
        <f t="shared" si="16"/>
        <v>#DIV/0!</v>
      </c>
      <c r="J130" s="2"/>
      <c r="L130" s="41"/>
    </row>
    <row r="131" spans="1:12" ht="31.5" customHeight="1">
      <c r="A131" s="27" t="s">
        <v>375</v>
      </c>
      <c r="B131" s="54" t="s">
        <v>376</v>
      </c>
      <c r="C131" s="7" t="s">
        <v>206</v>
      </c>
      <c r="D131" s="1">
        <v>125</v>
      </c>
      <c r="E131" s="1"/>
      <c r="F131" s="4">
        <v>112.6</v>
      </c>
      <c r="G131" s="5">
        <f>F131-L130</f>
        <v>112.6</v>
      </c>
      <c r="H131" s="4">
        <f t="shared" si="15"/>
        <v>-12.400000000000006</v>
      </c>
      <c r="I131" s="1">
        <f t="shared" si="16"/>
        <v>90.08</v>
      </c>
      <c r="J131" s="2"/>
      <c r="L131" s="2"/>
    </row>
    <row r="132" spans="1:12" ht="47.25">
      <c r="A132" s="27"/>
      <c r="B132" s="54" t="s">
        <v>51</v>
      </c>
      <c r="C132" s="84" t="s">
        <v>207</v>
      </c>
      <c r="D132" s="1">
        <v>309.1</v>
      </c>
      <c r="E132" s="1"/>
      <c r="F132" s="4">
        <v>301.3</v>
      </c>
      <c r="G132" s="5"/>
      <c r="H132" s="4">
        <f t="shared" si="15"/>
        <v>-7.800000000000011</v>
      </c>
      <c r="I132" s="1">
        <f t="shared" si="16"/>
        <v>97.47654480750566</v>
      </c>
      <c r="J132" s="2"/>
      <c r="L132" s="2"/>
    </row>
    <row r="133" spans="1:12" ht="15.75">
      <c r="A133" s="22" t="s">
        <v>315</v>
      </c>
      <c r="B133" s="107" t="s">
        <v>316</v>
      </c>
      <c r="C133" s="59" t="s">
        <v>149</v>
      </c>
      <c r="D133" s="6">
        <f>D135+D136+D134+D137</f>
        <v>1129.3</v>
      </c>
      <c r="E133" s="6">
        <f>E135+E136+E134+E137</f>
        <v>336.9</v>
      </c>
      <c r="F133" s="6">
        <f>F135+F136+F134+F137</f>
        <v>1093.8999999999999</v>
      </c>
      <c r="G133" s="6">
        <f>G135+G136</f>
        <v>1046.8999999999999</v>
      </c>
      <c r="H133" s="5">
        <f t="shared" si="15"/>
        <v>-35.40000000000009</v>
      </c>
      <c r="I133" s="6">
        <f t="shared" si="16"/>
        <v>96.86531479677676</v>
      </c>
      <c r="J133" s="2"/>
      <c r="L133" s="41"/>
    </row>
    <row r="134" spans="1:12" ht="48" customHeight="1">
      <c r="A134" s="22" t="s">
        <v>315</v>
      </c>
      <c r="B134" s="53" t="s">
        <v>515</v>
      </c>
      <c r="C134" s="59" t="s">
        <v>208</v>
      </c>
      <c r="D134" s="1">
        <v>28.3</v>
      </c>
      <c r="E134" s="1"/>
      <c r="F134" s="1">
        <v>28.3</v>
      </c>
      <c r="G134" s="1"/>
      <c r="H134" s="4">
        <f t="shared" si="15"/>
        <v>0</v>
      </c>
      <c r="I134" s="1">
        <f t="shared" si="16"/>
        <v>100</v>
      </c>
      <c r="J134" s="2"/>
      <c r="L134" s="41"/>
    </row>
    <row r="135" spans="1:12" ht="45" customHeight="1">
      <c r="A135" s="22" t="s">
        <v>315</v>
      </c>
      <c r="B135" s="53" t="s">
        <v>411</v>
      </c>
      <c r="C135" s="7" t="s">
        <v>23</v>
      </c>
      <c r="D135" s="1">
        <v>43.7</v>
      </c>
      <c r="E135" s="1">
        <v>15</v>
      </c>
      <c r="F135" s="4">
        <v>43.6</v>
      </c>
      <c r="G135" s="5">
        <f>F135-L133</f>
        <v>43.6</v>
      </c>
      <c r="H135" s="4">
        <f t="shared" si="15"/>
        <v>-0.10000000000000142</v>
      </c>
      <c r="I135" s="1">
        <f t="shared" si="16"/>
        <v>99.77116704805492</v>
      </c>
      <c r="J135" s="2"/>
      <c r="L135" s="41"/>
    </row>
    <row r="136" spans="1:12" ht="31.5">
      <c r="A136" s="22" t="s">
        <v>315</v>
      </c>
      <c r="B136" s="53" t="s">
        <v>317</v>
      </c>
      <c r="C136" s="7" t="s">
        <v>425</v>
      </c>
      <c r="D136" s="1">
        <v>1012.7</v>
      </c>
      <c r="E136" s="1">
        <v>321.9</v>
      </c>
      <c r="F136" s="4">
        <v>1003.3</v>
      </c>
      <c r="G136" s="5">
        <f>F136-L135</f>
        <v>1003.3</v>
      </c>
      <c r="H136" s="4">
        <f t="shared" si="15"/>
        <v>-9.400000000000091</v>
      </c>
      <c r="I136" s="1">
        <f t="shared" si="16"/>
        <v>99.07178828873307</v>
      </c>
      <c r="J136" s="2"/>
      <c r="L136" s="41"/>
    </row>
    <row r="137" spans="1:12" ht="46.5" customHeight="1">
      <c r="A137" s="22" t="s">
        <v>315</v>
      </c>
      <c r="B137" s="53" t="s">
        <v>516</v>
      </c>
      <c r="C137" s="59" t="s">
        <v>209</v>
      </c>
      <c r="D137" s="1">
        <v>44.6</v>
      </c>
      <c r="E137" s="1"/>
      <c r="F137" s="4">
        <v>18.7</v>
      </c>
      <c r="G137" s="5"/>
      <c r="H137" s="4">
        <f t="shared" si="15"/>
        <v>-25.900000000000002</v>
      </c>
      <c r="I137" s="1">
        <f t="shared" si="16"/>
        <v>41.92825112107623</v>
      </c>
      <c r="J137" s="2"/>
      <c r="L137" s="41"/>
    </row>
    <row r="138" spans="1:12" ht="27.75" customHeight="1" hidden="1">
      <c r="A138" s="20" t="s">
        <v>336</v>
      </c>
      <c r="B138" s="52" t="s">
        <v>333</v>
      </c>
      <c r="C138" s="28" t="s">
        <v>495</v>
      </c>
      <c r="D138" s="1"/>
      <c r="E138" s="1"/>
      <c r="F138" s="4"/>
      <c r="G138" s="5">
        <f>F138-L136</f>
        <v>0</v>
      </c>
      <c r="H138" s="4">
        <f t="shared" si="15"/>
        <v>0</v>
      </c>
      <c r="I138" s="1" t="e">
        <f t="shared" si="16"/>
        <v>#DIV/0!</v>
      </c>
      <c r="J138" s="2"/>
      <c r="L138" s="41"/>
    </row>
    <row r="139" spans="1:12" ht="31.5" customHeight="1">
      <c r="A139" s="20" t="s">
        <v>412</v>
      </c>
      <c r="B139" s="87" t="s">
        <v>465</v>
      </c>
      <c r="C139" s="163" t="s">
        <v>215</v>
      </c>
      <c r="D139" s="164">
        <f>D140</f>
        <v>1</v>
      </c>
      <c r="E139" s="164">
        <f>E140</f>
        <v>50</v>
      </c>
      <c r="F139" s="164">
        <f>F140</f>
        <v>0.43</v>
      </c>
      <c r="G139" s="165">
        <f>G140</f>
        <v>0.43</v>
      </c>
      <c r="H139" s="5">
        <f t="shared" si="15"/>
        <v>-0.5700000000000001</v>
      </c>
      <c r="I139" s="6">
        <f t="shared" si="16"/>
        <v>43</v>
      </c>
      <c r="J139" s="2"/>
      <c r="L139" s="41"/>
    </row>
    <row r="140" spans="1:12" ht="29.25" customHeight="1">
      <c r="A140" s="22" t="s">
        <v>412</v>
      </c>
      <c r="B140" s="53" t="s">
        <v>413</v>
      </c>
      <c r="C140" s="7" t="s">
        <v>219</v>
      </c>
      <c r="D140" s="11">
        <v>1</v>
      </c>
      <c r="E140" s="11">
        <v>50</v>
      </c>
      <c r="F140" s="4">
        <v>0.43</v>
      </c>
      <c r="G140" s="5">
        <f>F140-L139</f>
        <v>0.43</v>
      </c>
      <c r="H140" s="4">
        <f t="shared" si="15"/>
        <v>-0.5700000000000001</v>
      </c>
      <c r="I140" s="1">
        <f t="shared" si="16"/>
        <v>43</v>
      </c>
      <c r="J140" s="2"/>
      <c r="L140" s="2"/>
    </row>
    <row r="141" spans="1:12" ht="30" customHeight="1" hidden="1">
      <c r="A141" s="22" t="s">
        <v>412</v>
      </c>
      <c r="B141" s="53" t="s">
        <v>488</v>
      </c>
      <c r="C141" s="7" t="s">
        <v>490</v>
      </c>
      <c r="D141" s="11"/>
      <c r="E141" s="11"/>
      <c r="F141" s="4"/>
      <c r="G141" s="5"/>
      <c r="H141" s="4">
        <f t="shared" si="15"/>
        <v>0</v>
      </c>
      <c r="I141" s="1" t="e">
        <f t="shared" si="16"/>
        <v>#DIV/0!</v>
      </c>
      <c r="J141" s="2"/>
      <c r="L141" s="2"/>
    </row>
    <row r="142" spans="1:12" ht="31.5">
      <c r="A142" s="20"/>
      <c r="B142" s="87" t="s">
        <v>360</v>
      </c>
      <c r="C142" s="143" t="s">
        <v>214</v>
      </c>
      <c r="D142" s="6">
        <f>SUM(D143:D147)</f>
        <v>814.6</v>
      </c>
      <c r="E142" s="6">
        <f>SUM(E143:E147)</f>
        <v>447.1</v>
      </c>
      <c r="F142" s="6">
        <f>SUM(F143:F147)</f>
        <v>746.3</v>
      </c>
      <c r="G142" s="6">
        <f>SUM(G143:G145)</f>
        <v>415.9</v>
      </c>
      <c r="H142" s="5">
        <f t="shared" si="15"/>
        <v>-68.30000000000007</v>
      </c>
      <c r="I142" s="6">
        <f t="shared" si="16"/>
        <v>91.6155168180702</v>
      </c>
      <c r="J142" s="2"/>
      <c r="L142" s="41"/>
    </row>
    <row r="143" spans="1:12" ht="63" hidden="1">
      <c r="A143" s="20" t="s">
        <v>318</v>
      </c>
      <c r="B143" s="87" t="s">
        <v>319</v>
      </c>
      <c r="C143" s="59" t="s">
        <v>497</v>
      </c>
      <c r="D143" s="6">
        <v>0</v>
      </c>
      <c r="E143" s="6">
        <v>140</v>
      </c>
      <c r="F143" s="5">
        <v>0</v>
      </c>
      <c r="G143" s="5">
        <f>F143-L142</f>
        <v>0</v>
      </c>
      <c r="H143" s="5">
        <f t="shared" si="15"/>
        <v>0</v>
      </c>
      <c r="I143" s="6" t="e">
        <f t="shared" si="16"/>
        <v>#DIV/0!</v>
      </c>
      <c r="J143" s="2"/>
      <c r="L143" s="41"/>
    </row>
    <row r="144" spans="1:12" ht="48" customHeight="1">
      <c r="A144" s="20" t="s">
        <v>318</v>
      </c>
      <c r="B144" s="87" t="s">
        <v>319</v>
      </c>
      <c r="C144" s="59" t="s">
        <v>210</v>
      </c>
      <c r="D144" s="6">
        <v>461.3</v>
      </c>
      <c r="E144" s="6">
        <v>292.6</v>
      </c>
      <c r="F144" s="5">
        <v>397.5</v>
      </c>
      <c r="G144" s="5">
        <f>F144-L143</f>
        <v>397.5</v>
      </c>
      <c r="H144" s="5">
        <f t="shared" si="15"/>
        <v>-63.80000000000001</v>
      </c>
      <c r="I144" s="6">
        <f t="shared" si="16"/>
        <v>86.16952091914155</v>
      </c>
      <c r="J144" s="2"/>
      <c r="L144" s="41"/>
    </row>
    <row r="145" spans="1:12" ht="48.75" customHeight="1">
      <c r="A145" s="20" t="s">
        <v>318</v>
      </c>
      <c r="B145" s="87" t="s">
        <v>382</v>
      </c>
      <c r="C145" s="84" t="s">
        <v>211</v>
      </c>
      <c r="D145" s="6">
        <v>22.8</v>
      </c>
      <c r="E145" s="6">
        <v>12.5</v>
      </c>
      <c r="F145" s="5">
        <v>18.4</v>
      </c>
      <c r="G145" s="5">
        <f>F145-L144</f>
        <v>18.4</v>
      </c>
      <c r="H145" s="5">
        <f t="shared" si="15"/>
        <v>-4.400000000000002</v>
      </c>
      <c r="I145" s="6">
        <f t="shared" si="16"/>
        <v>80.7017543859649</v>
      </c>
      <c r="J145" s="2"/>
      <c r="L145" s="41"/>
    </row>
    <row r="146" spans="1:12" ht="31.5" hidden="1">
      <c r="A146" s="20" t="s">
        <v>320</v>
      </c>
      <c r="B146" s="87" t="s">
        <v>434</v>
      </c>
      <c r="C146" s="84" t="s">
        <v>498</v>
      </c>
      <c r="D146" s="6">
        <v>0</v>
      </c>
      <c r="E146" s="6">
        <v>2</v>
      </c>
      <c r="F146" s="5">
        <v>0</v>
      </c>
      <c r="G146" s="5">
        <f>F146-L145</f>
        <v>0</v>
      </c>
      <c r="H146" s="5">
        <f t="shared" si="15"/>
        <v>0</v>
      </c>
      <c r="I146" s="6" t="e">
        <f t="shared" si="16"/>
        <v>#DIV/0!</v>
      </c>
      <c r="J146" s="2"/>
      <c r="L146" s="41"/>
    </row>
    <row r="147" spans="1:12" ht="63.75" customHeight="1">
      <c r="A147" s="20" t="s">
        <v>318</v>
      </c>
      <c r="B147" s="87" t="s">
        <v>319</v>
      </c>
      <c r="C147" s="84" t="s">
        <v>212</v>
      </c>
      <c r="D147" s="6">
        <v>330.5</v>
      </c>
      <c r="E147" s="6"/>
      <c r="F147" s="5">
        <v>330.4</v>
      </c>
      <c r="G147" s="5"/>
      <c r="H147" s="5">
        <f t="shared" si="15"/>
        <v>-0.10000000000002274</v>
      </c>
      <c r="I147" s="6">
        <f t="shared" si="16"/>
        <v>99.96974281391829</v>
      </c>
      <c r="J147" s="2"/>
      <c r="L147" s="41"/>
    </row>
    <row r="148" spans="1:12" ht="31.5">
      <c r="A148" s="20"/>
      <c r="B148" s="87" t="s">
        <v>72</v>
      </c>
      <c r="C148" s="84" t="s">
        <v>213</v>
      </c>
      <c r="D148" s="6">
        <f>D149+D150+D151+D153+D152</f>
        <v>95.96245</v>
      </c>
      <c r="E148" s="6">
        <f>E149+E150+E151+E153+E152</f>
        <v>10</v>
      </c>
      <c r="F148" s="6">
        <f>F149+F150+F151+F153+F152</f>
        <v>91.44245000000001</v>
      </c>
      <c r="G148" s="5"/>
      <c r="H148" s="5">
        <f t="shared" si="15"/>
        <v>-4.519999999999996</v>
      </c>
      <c r="I148" s="6">
        <f t="shared" si="16"/>
        <v>95.28982430106777</v>
      </c>
      <c r="J148" s="2"/>
      <c r="L148" s="41"/>
    </row>
    <row r="149" spans="1:12" ht="65.25" customHeight="1">
      <c r="A149" s="20"/>
      <c r="B149" s="87" t="s">
        <v>434</v>
      </c>
      <c r="C149" s="84" t="s">
        <v>216</v>
      </c>
      <c r="D149" s="6">
        <v>1.6</v>
      </c>
      <c r="E149" s="6"/>
      <c r="F149" s="5">
        <v>0.1</v>
      </c>
      <c r="G149" s="5"/>
      <c r="H149" s="5">
        <f t="shared" si="15"/>
        <v>-1.5</v>
      </c>
      <c r="I149" s="6">
        <f t="shared" si="16"/>
        <v>6.25</v>
      </c>
      <c r="J149" s="2"/>
      <c r="L149" s="41"/>
    </row>
    <row r="150" spans="1:12" ht="63">
      <c r="A150" s="20" t="s">
        <v>320</v>
      </c>
      <c r="B150" s="87" t="s">
        <v>434</v>
      </c>
      <c r="C150" s="84" t="s">
        <v>217</v>
      </c>
      <c r="D150" s="6">
        <v>22.1</v>
      </c>
      <c r="E150" s="6">
        <v>10</v>
      </c>
      <c r="F150" s="5">
        <v>19.1</v>
      </c>
      <c r="G150" s="5">
        <f>F150-L146</f>
        <v>19.1</v>
      </c>
      <c r="H150" s="5">
        <f t="shared" si="15"/>
        <v>-3</v>
      </c>
      <c r="I150" s="6">
        <f t="shared" si="16"/>
        <v>86.42533936651584</v>
      </c>
      <c r="J150" s="2"/>
      <c r="L150" s="41"/>
    </row>
    <row r="151" spans="1:12" ht="47.25">
      <c r="A151" s="29" t="s">
        <v>320</v>
      </c>
      <c r="B151" s="87" t="s">
        <v>434</v>
      </c>
      <c r="C151" s="84" t="s">
        <v>218</v>
      </c>
      <c r="D151" s="6">
        <v>67.26245</v>
      </c>
      <c r="E151" s="6"/>
      <c r="F151" s="5">
        <v>67.26245</v>
      </c>
      <c r="G151" s="5"/>
      <c r="H151" s="5">
        <f t="shared" si="15"/>
        <v>0</v>
      </c>
      <c r="I151" s="6">
        <f t="shared" si="16"/>
        <v>100</v>
      </c>
      <c r="J151" s="2"/>
      <c r="L151" s="41"/>
    </row>
    <row r="152" spans="1:12" ht="63" hidden="1">
      <c r="A152" s="29"/>
      <c r="B152" s="87" t="s">
        <v>434</v>
      </c>
      <c r="C152" s="84" t="s">
        <v>66</v>
      </c>
      <c r="D152" s="6"/>
      <c r="E152" s="6"/>
      <c r="F152" s="5">
        <v>0</v>
      </c>
      <c r="G152" s="5"/>
      <c r="H152" s="5">
        <f t="shared" si="15"/>
        <v>0</v>
      </c>
      <c r="I152" s="6" t="e">
        <f t="shared" si="16"/>
        <v>#DIV/0!</v>
      </c>
      <c r="J152" s="2"/>
      <c r="L152" s="41"/>
    </row>
    <row r="153" spans="1:12" ht="30.75" customHeight="1">
      <c r="A153" s="29" t="s">
        <v>320</v>
      </c>
      <c r="B153" s="87" t="s">
        <v>220</v>
      </c>
      <c r="C153" s="84" t="s">
        <v>221</v>
      </c>
      <c r="D153" s="6">
        <v>5</v>
      </c>
      <c r="E153" s="6"/>
      <c r="F153" s="5">
        <v>4.98</v>
      </c>
      <c r="G153" s="5"/>
      <c r="H153" s="5">
        <f t="shared" si="15"/>
        <v>-0.019999999999999574</v>
      </c>
      <c r="I153" s="6">
        <f t="shared" si="16"/>
        <v>99.60000000000001</v>
      </c>
      <c r="J153" s="2"/>
      <c r="L153" s="41"/>
    </row>
    <row r="154" spans="1:12" ht="32.25" customHeight="1">
      <c r="A154" s="20" t="s">
        <v>414</v>
      </c>
      <c r="B154" s="87" t="s">
        <v>467</v>
      </c>
      <c r="C154" s="59" t="s">
        <v>222</v>
      </c>
      <c r="D154" s="6">
        <f>D155+D156</f>
        <v>249.6</v>
      </c>
      <c r="E154" s="6">
        <f>E155+E156</f>
        <v>119.7</v>
      </c>
      <c r="F154" s="6">
        <f>F155+F156</f>
        <v>248.79999999999998</v>
      </c>
      <c r="G154" s="5"/>
      <c r="H154" s="5">
        <f t="shared" si="15"/>
        <v>-0.8000000000000114</v>
      </c>
      <c r="I154" s="6">
        <f t="shared" si="16"/>
        <v>99.67948717948717</v>
      </c>
      <c r="J154" s="2"/>
      <c r="L154" s="41"/>
    </row>
    <row r="155" spans="1:12" ht="60" customHeight="1">
      <c r="A155" s="20" t="s">
        <v>414</v>
      </c>
      <c r="B155" s="87" t="s">
        <v>340</v>
      </c>
      <c r="C155" s="59" t="s">
        <v>223</v>
      </c>
      <c r="D155" s="6">
        <v>20.7</v>
      </c>
      <c r="E155" s="6">
        <v>20</v>
      </c>
      <c r="F155" s="5">
        <v>20.6</v>
      </c>
      <c r="G155" s="5">
        <f>F155-L154</f>
        <v>20.6</v>
      </c>
      <c r="H155" s="5">
        <f t="shared" si="15"/>
        <v>-0.09999999999999787</v>
      </c>
      <c r="I155" s="6">
        <f t="shared" si="16"/>
        <v>99.5169082125604</v>
      </c>
      <c r="J155" s="2"/>
      <c r="L155" s="41"/>
    </row>
    <row r="156" spans="1:12" ht="31.5">
      <c r="A156" s="20" t="s">
        <v>414</v>
      </c>
      <c r="B156" s="87" t="s">
        <v>332</v>
      </c>
      <c r="C156" s="59" t="s">
        <v>477</v>
      </c>
      <c r="D156" s="6">
        <v>228.9</v>
      </c>
      <c r="E156" s="6">
        <v>99.7</v>
      </c>
      <c r="F156" s="5">
        <v>228.2</v>
      </c>
      <c r="G156" s="5">
        <f>F156-L155</f>
        <v>228.2</v>
      </c>
      <c r="H156" s="5">
        <f t="shared" si="15"/>
        <v>-0.700000000000017</v>
      </c>
      <c r="I156" s="6">
        <f t="shared" si="16"/>
        <v>99.69418960244647</v>
      </c>
      <c r="J156" s="2"/>
      <c r="L156" s="41"/>
    </row>
    <row r="157" spans="1:12" ht="15" customHeight="1">
      <c r="A157" s="20"/>
      <c r="B157" s="87" t="s">
        <v>468</v>
      </c>
      <c r="C157" s="59" t="s">
        <v>224</v>
      </c>
      <c r="D157" s="6">
        <f>D159+D168+D170+D171+D172+D173+D174+D175+D177+D176+D169+D160</f>
        <v>720.0000000000001</v>
      </c>
      <c r="E157" s="6">
        <f>E159+E168+E170+E171+E172+E173+E174+E175+E177+E176+E169+E160</f>
        <v>605.7</v>
      </c>
      <c r="F157" s="6">
        <f>F159+F168+F170+F171+F172+F173+F174+F175+F177+F176+F169+F160</f>
        <v>698.7</v>
      </c>
      <c r="G157" s="6" t="e">
        <f>G158+G159+G160+G161+G164+G165+G170+G171+G177+#REF!+#REF!+#REF!</f>
        <v>#REF!</v>
      </c>
      <c r="H157" s="5">
        <f t="shared" si="15"/>
        <v>-21.300000000000068</v>
      </c>
      <c r="I157" s="6">
        <f t="shared" si="16"/>
        <v>97.04166666666666</v>
      </c>
      <c r="J157" s="2"/>
      <c r="L157" s="41"/>
    </row>
    <row r="158" spans="1:12" ht="13.5" customHeight="1" hidden="1">
      <c r="A158" s="20" t="s">
        <v>321</v>
      </c>
      <c r="B158" s="52" t="s">
        <v>322</v>
      </c>
      <c r="C158" s="21" t="s">
        <v>357</v>
      </c>
      <c r="D158" s="1">
        <v>0</v>
      </c>
      <c r="E158" s="1">
        <v>60</v>
      </c>
      <c r="F158" s="4">
        <v>0</v>
      </c>
      <c r="G158" s="5">
        <f>F158-L157</f>
        <v>0</v>
      </c>
      <c r="H158" s="4">
        <f t="shared" si="15"/>
        <v>0</v>
      </c>
      <c r="I158" s="1" t="e">
        <f t="shared" si="16"/>
        <v>#DIV/0!</v>
      </c>
      <c r="J158" s="2"/>
      <c r="L158" s="2"/>
    </row>
    <row r="159" spans="1:12" ht="47.25">
      <c r="A159" s="20" t="s">
        <v>321</v>
      </c>
      <c r="B159" s="87" t="s">
        <v>426</v>
      </c>
      <c r="C159" s="59" t="s">
        <v>225</v>
      </c>
      <c r="D159" s="6">
        <v>340.5</v>
      </c>
      <c r="E159" s="6">
        <v>47.7</v>
      </c>
      <c r="F159" s="6">
        <v>332.7</v>
      </c>
      <c r="G159" s="5">
        <f>F159-L158</f>
        <v>332.7</v>
      </c>
      <c r="H159" s="5">
        <f t="shared" si="15"/>
        <v>-7.800000000000011</v>
      </c>
      <c r="I159" s="6">
        <f t="shared" si="16"/>
        <v>97.70925110132158</v>
      </c>
      <c r="J159" s="2"/>
      <c r="L159" s="41"/>
    </row>
    <row r="160" spans="1:12" ht="51.75" customHeight="1">
      <c r="A160" s="20" t="s">
        <v>324</v>
      </c>
      <c r="B160" s="52" t="s">
        <v>426</v>
      </c>
      <c r="C160" s="7" t="s">
        <v>226</v>
      </c>
      <c r="D160" s="1">
        <v>55.6</v>
      </c>
      <c r="E160" s="1">
        <v>558</v>
      </c>
      <c r="F160" s="4">
        <v>55.4</v>
      </c>
      <c r="G160" s="5">
        <f>F160-L159</f>
        <v>55.4</v>
      </c>
      <c r="H160" s="4">
        <f t="shared" si="15"/>
        <v>-0.20000000000000284</v>
      </c>
      <c r="I160" s="1">
        <f t="shared" si="16"/>
        <v>99.64028776978417</v>
      </c>
      <c r="J160" s="2"/>
      <c r="L160" s="41"/>
    </row>
    <row r="161" spans="1:12" ht="15" customHeight="1" hidden="1">
      <c r="A161" s="22" t="s">
        <v>324</v>
      </c>
      <c r="B161" s="53" t="s">
        <v>331</v>
      </c>
      <c r="C161" s="30" t="s">
        <v>491</v>
      </c>
      <c r="D161" s="1">
        <v>0</v>
      </c>
      <c r="E161" s="1"/>
      <c r="F161" s="4"/>
      <c r="G161" s="5">
        <f>F161-L160</f>
        <v>0</v>
      </c>
      <c r="H161" s="4">
        <f t="shared" si="15"/>
        <v>0</v>
      </c>
      <c r="I161" s="1" t="e">
        <f t="shared" si="16"/>
        <v>#DIV/0!</v>
      </c>
      <c r="J161" s="2"/>
      <c r="L161" s="2"/>
    </row>
    <row r="162" spans="1:12" ht="12.75" customHeight="1" hidden="1">
      <c r="A162" s="20" t="s">
        <v>321</v>
      </c>
      <c r="B162" s="52" t="s">
        <v>323</v>
      </c>
      <c r="C162" s="7" t="s">
        <v>436</v>
      </c>
      <c r="D162" s="1"/>
      <c r="E162" s="1">
        <v>0</v>
      </c>
      <c r="F162" s="1"/>
      <c r="G162" s="5">
        <f>F162-L161</f>
        <v>0</v>
      </c>
      <c r="H162" s="4">
        <f t="shared" si="15"/>
        <v>0</v>
      </c>
      <c r="I162" s="1" t="e">
        <f t="shared" si="16"/>
        <v>#DIV/0!</v>
      </c>
      <c r="J162" s="2"/>
      <c r="L162" s="2"/>
    </row>
    <row r="163" spans="1:12" ht="11.25" customHeight="1" hidden="1">
      <c r="A163" s="29"/>
      <c r="B163" s="55"/>
      <c r="C163" s="7"/>
      <c r="D163" s="12"/>
      <c r="E163" s="12"/>
      <c r="F163" s="12"/>
      <c r="G163" s="8"/>
      <c r="H163" s="8"/>
      <c r="I163" s="12"/>
      <c r="J163" s="2"/>
      <c r="L163" s="2"/>
    </row>
    <row r="164" spans="1:12" ht="14.25" customHeight="1" hidden="1">
      <c r="A164" s="20" t="s">
        <v>321</v>
      </c>
      <c r="B164" s="52" t="s">
        <v>323</v>
      </c>
      <c r="C164" s="7" t="s">
        <v>493</v>
      </c>
      <c r="D164" s="6"/>
      <c r="E164" s="1"/>
      <c r="F164" s="1"/>
      <c r="G164" s="5"/>
      <c r="H164" s="4">
        <f aca="true" t="shared" si="17" ref="H164:H181">F164-D164</f>
        <v>0</v>
      </c>
      <c r="I164" s="1" t="e">
        <f aca="true" t="shared" si="18" ref="I164:I181">F164/D164*100</f>
        <v>#DIV/0!</v>
      </c>
      <c r="J164" s="2"/>
      <c r="L164" s="2"/>
    </row>
    <row r="165" spans="1:12" ht="13.5" customHeight="1" hidden="1">
      <c r="A165" s="20" t="s">
        <v>321</v>
      </c>
      <c r="B165" s="52" t="s">
        <v>323</v>
      </c>
      <c r="C165" s="7" t="s">
        <v>492</v>
      </c>
      <c r="D165" s="6"/>
      <c r="E165" s="1">
        <v>0.3</v>
      </c>
      <c r="F165" s="1"/>
      <c r="G165" s="5">
        <f>F165-L163</f>
        <v>0</v>
      </c>
      <c r="H165" s="4">
        <f t="shared" si="17"/>
        <v>0</v>
      </c>
      <c r="I165" s="1" t="e">
        <f t="shared" si="18"/>
        <v>#DIV/0!</v>
      </c>
      <c r="J165" s="2"/>
      <c r="L165" s="2"/>
    </row>
    <row r="166" spans="1:12" ht="12.75" customHeight="1" hidden="1">
      <c r="A166" s="20" t="s">
        <v>321</v>
      </c>
      <c r="B166" s="52" t="s">
        <v>323</v>
      </c>
      <c r="C166" s="7" t="s">
        <v>453</v>
      </c>
      <c r="D166" s="13">
        <v>0</v>
      </c>
      <c r="E166" s="1">
        <v>2.5</v>
      </c>
      <c r="F166" s="1">
        <v>0</v>
      </c>
      <c r="G166" s="5">
        <f>F166-L165</f>
        <v>0</v>
      </c>
      <c r="H166" s="4">
        <f t="shared" si="17"/>
        <v>0</v>
      </c>
      <c r="I166" s="1" t="e">
        <f t="shared" si="18"/>
        <v>#DIV/0!</v>
      </c>
      <c r="J166" s="2"/>
      <c r="L166" s="2"/>
    </row>
    <row r="167" spans="1:12" ht="13.5" customHeight="1" hidden="1">
      <c r="A167" s="20" t="s">
        <v>321</v>
      </c>
      <c r="B167" s="52" t="s">
        <v>323</v>
      </c>
      <c r="C167" s="7" t="s">
        <v>486</v>
      </c>
      <c r="D167" s="6"/>
      <c r="E167" s="1">
        <v>50</v>
      </c>
      <c r="F167" s="1">
        <v>0</v>
      </c>
      <c r="G167" s="5">
        <f>F167-L166</f>
        <v>0</v>
      </c>
      <c r="H167" s="4">
        <f t="shared" si="17"/>
        <v>0</v>
      </c>
      <c r="I167" s="1" t="e">
        <f t="shared" si="18"/>
        <v>#DIV/0!</v>
      </c>
      <c r="J167" s="2"/>
      <c r="L167" s="2"/>
    </row>
    <row r="168" spans="1:12" ht="12" customHeight="1" hidden="1">
      <c r="A168" s="20" t="s">
        <v>321</v>
      </c>
      <c r="B168" s="52" t="s">
        <v>322</v>
      </c>
      <c r="C168" s="7" t="s">
        <v>357</v>
      </c>
      <c r="D168" s="6"/>
      <c r="E168" s="1"/>
      <c r="F168" s="1">
        <v>0</v>
      </c>
      <c r="G168" s="5"/>
      <c r="H168" s="4">
        <f t="shared" si="17"/>
        <v>0</v>
      </c>
      <c r="I168" s="1" t="e">
        <f t="shared" si="18"/>
        <v>#DIV/0!</v>
      </c>
      <c r="J168" s="2"/>
      <c r="L168" s="2"/>
    </row>
    <row r="169" spans="1:12" ht="21" customHeight="1" hidden="1">
      <c r="A169" s="20"/>
      <c r="B169" s="52" t="s">
        <v>109</v>
      </c>
      <c r="C169" s="7" t="s">
        <v>110</v>
      </c>
      <c r="D169" s="6"/>
      <c r="E169" s="1"/>
      <c r="F169" s="1">
        <v>0</v>
      </c>
      <c r="G169" s="5"/>
      <c r="H169" s="4">
        <f t="shared" si="17"/>
        <v>0</v>
      </c>
      <c r="I169" s="1" t="e">
        <f t="shared" si="18"/>
        <v>#DIV/0!</v>
      </c>
      <c r="J169" s="2"/>
      <c r="L169" s="2"/>
    </row>
    <row r="170" spans="1:12" ht="61.5" customHeight="1">
      <c r="A170" s="20" t="s">
        <v>324</v>
      </c>
      <c r="B170" s="52" t="s">
        <v>469</v>
      </c>
      <c r="C170" s="7" t="s">
        <v>227</v>
      </c>
      <c r="D170" s="6">
        <v>92</v>
      </c>
      <c r="E170" s="1"/>
      <c r="F170" s="1">
        <v>87.8</v>
      </c>
      <c r="G170" s="5"/>
      <c r="H170" s="4">
        <f t="shared" si="17"/>
        <v>-4.200000000000003</v>
      </c>
      <c r="I170" s="1">
        <f t="shared" si="18"/>
        <v>95.43478260869564</v>
      </c>
      <c r="J170" s="2"/>
      <c r="L170" s="2"/>
    </row>
    <row r="171" spans="1:12" ht="63">
      <c r="A171" s="20" t="s">
        <v>324</v>
      </c>
      <c r="B171" s="52" t="s">
        <v>469</v>
      </c>
      <c r="C171" s="7" t="s">
        <v>228</v>
      </c>
      <c r="D171" s="6">
        <v>11.6</v>
      </c>
      <c r="E171" s="1"/>
      <c r="F171" s="1">
        <v>11.5</v>
      </c>
      <c r="G171" s="5"/>
      <c r="H171" s="4">
        <f t="shared" si="17"/>
        <v>-0.09999999999999964</v>
      </c>
      <c r="I171" s="1">
        <f t="shared" si="18"/>
        <v>99.13793103448276</v>
      </c>
      <c r="J171" s="2"/>
      <c r="L171" s="2"/>
    </row>
    <row r="172" spans="1:12" ht="63">
      <c r="A172" s="20"/>
      <c r="B172" s="52" t="s">
        <v>469</v>
      </c>
      <c r="C172" s="7" t="s">
        <v>229</v>
      </c>
      <c r="D172" s="6">
        <v>69.2</v>
      </c>
      <c r="E172" s="1"/>
      <c r="F172" s="1">
        <v>69.2</v>
      </c>
      <c r="G172" s="5"/>
      <c r="H172" s="4">
        <f t="shared" si="17"/>
        <v>0</v>
      </c>
      <c r="I172" s="1">
        <f t="shared" si="18"/>
        <v>100</v>
      </c>
      <c r="J172" s="2"/>
      <c r="L172" s="2"/>
    </row>
    <row r="173" spans="1:12" ht="78.75">
      <c r="A173" s="20"/>
      <c r="B173" s="52" t="s">
        <v>469</v>
      </c>
      <c r="C173" s="7" t="s">
        <v>230</v>
      </c>
      <c r="D173" s="6">
        <v>11</v>
      </c>
      <c r="E173" s="1"/>
      <c r="F173" s="1">
        <v>11</v>
      </c>
      <c r="G173" s="5"/>
      <c r="H173" s="4">
        <f t="shared" si="17"/>
        <v>0</v>
      </c>
      <c r="I173" s="1">
        <f t="shared" si="18"/>
        <v>100</v>
      </c>
      <c r="J173" s="2"/>
      <c r="L173" s="2"/>
    </row>
    <row r="174" spans="1:12" ht="63">
      <c r="A174" s="20"/>
      <c r="B174" s="52" t="s">
        <v>469</v>
      </c>
      <c r="C174" s="7" t="s">
        <v>231</v>
      </c>
      <c r="D174" s="6">
        <v>25</v>
      </c>
      <c r="E174" s="1"/>
      <c r="F174" s="1">
        <v>25</v>
      </c>
      <c r="G174" s="5"/>
      <c r="H174" s="4">
        <f t="shared" si="17"/>
        <v>0</v>
      </c>
      <c r="I174" s="1">
        <f t="shared" si="18"/>
        <v>100</v>
      </c>
      <c r="J174" s="2"/>
      <c r="L174" s="2"/>
    </row>
    <row r="175" spans="1:12" ht="78.75">
      <c r="A175" s="20"/>
      <c r="B175" s="52" t="s">
        <v>469</v>
      </c>
      <c r="C175" s="7" t="s">
        <v>232</v>
      </c>
      <c r="D175" s="6">
        <v>9</v>
      </c>
      <c r="E175" s="1"/>
      <c r="F175" s="1">
        <v>9</v>
      </c>
      <c r="G175" s="5"/>
      <c r="H175" s="4">
        <f t="shared" si="17"/>
        <v>0</v>
      </c>
      <c r="I175" s="1">
        <f t="shared" si="18"/>
        <v>100</v>
      </c>
      <c r="J175" s="2"/>
      <c r="L175" s="2"/>
    </row>
    <row r="176" spans="1:12" ht="78.75">
      <c r="A176" s="20"/>
      <c r="B176" s="52" t="s">
        <v>469</v>
      </c>
      <c r="C176" s="7" t="s">
        <v>108</v>
      </c>
      <c r="D176" s="6">
        <v>16.5</v>
      </c>
      <c r="E176" s="1"/>
      <c r="F176" s="1">
        <v>16.5</v>
      </c>
      <c r="G176" s="5"/>
      <c r="H176" s="4">
        <f t="shared" si="17"/>
        <v>0</v>
      </c>
      <c r="I176" s="1">
        <f t="shared" si="18"/>
        <v>100</v>
      </c>
      <c r="J176" s="2"/>
      <c r="L176" s="2"/>
    </row>
    <row r="177" spans="1:12" ht="14.25" customHeight="1">
      <c r="A177" s="20" t="s">
        <v>324</v>
      </c>
      <c r="B177" s="52" t="s">
        <v>323</v>
      </c>
      <c r="C177" s="7" t="s">
        <v>233</v>
      </c>
      <c r="D177" s="6">
        <v>89.6</v>
      </c>
      <c r="E177" s="1"/>
      <c r="F177" s="1">
        <v>80.6</v>
      </c>
      <c r="G177" s="5"/>
      <c r="H177" s="4">
        <f t="shared" si="17"/>
        <v>-9</v>
      </c>
      <c r="I177" s="1">
        <f t="shared" si="18"/>
        <v>89.95535714285714</v>
      </c>
      <c r="J177" s="2"/>
      <c r="L177" s="2"/>
    </row>
    <row r="178" spans="1:12" ht="13.5" customHeight="1" hidden="1">
      <c r="A178" s="20"/>
      <c r="B178" s="52" t="s">
        <v>469</v>
      </c>
      <c r="C178" s="7" t="s">
        <v>506</v>
      </c>
      <c r="D178" s="6"/>
      <c r="E178" s="1"/>
      <c r="F178" s="1">
        <v>0</v>
      </c>
      <c r="G178" s="5"/>
      <c r="H178" s="4">
        <f t="shared" si="17"/>
        <v>0</v>
      </c>
      <c r="I178" s="1" t="e">
        <f t="shared" si="18"/>
        <v>#DIV/0!</v>
      </c>
      <c r="J178" s="2"/>
      <c r="L178" s="2"/>
    </row>
    <row r="179" spans="1:12" ht="15.75">
      <c r="A179" s="166"/>
      <c r="B179" s="87"/>
      <c r="C179" s="59" t="s">
        <v>415</v>
      </c>
      <c r="D179" s="6">
        <f>D12+D22+D23+D40+D115+D121+D128+D133+D139+D142+D148+D154+D157</f>
        <v>108651.32270000003</v>
      </c>
      <c r="E179" s="6">
        <f>E12+E22+E23+E40+E115+E121+E128+E133+E139+E142+E148+E154+E157</f>
        <v>36822.19999999999</v>
      </c>
      <c r="F179" s="6">
        <f>F12+F22+F23+F40+F115+F121+F128+F133+F139+F142+F148+F154+F157</f>
        <v>107297.49885</v>
      </c>
      <c r="G179" s="6" t="e">
        <f>G12+G23+G38+G40+G115+G121+G128+G133+G138+G140+G142+G146+G150+G155+G156+G158+G159+G161+G160+G162+G163+G165+G166+G167</f>
        <v>#REF!</v>
      </c>
      <c r="H179" s="5">
        <f t="shared" si="17"/>
        <v>-1353.8238500000298</v>
      </c>
      <c r="I179" s="6">
        <f t="shared" si="18"/>
        <v>98.75397388972603</v>
      </c>
      <c r="J179" s="2"/>
      <c r="L179" s="41"/>
    </row>
    <row r="180" spans="1:12" ht="18.75" customHeight="1">
      <c r="A180" s="166" t="s">
        <v>324</v>
      </c>
      <c r="B180" s="87" t="s">
        <v>325</v>
      </c>
      <c r="C180" s="59" t="s">
        <v>416</v>
      </c>
      <c r="D180" s="6">
        <v>52732.8</v>
      </c>
      <c r="E180" s="6">
        <v>10216.7</v>
      </c>
      <c r="F180" s="5">
        <v>51531.8</v>
      </c>
      <c r="G180" s="5">
        <f>F180-L179</f>
        <v>51531.8</v>
      </c>
      <c r="H180" s="5">
        <f t="shared" si="17"/>
        <v>-1201</v>
      </c>
      <c r="I180" s="6">
        <f t="shared" si="18"/>
        <v>97.72248012622126</v>
      </c>
      <c r="J180" s="2"/>
      <c r="L180" s="2"/>
    </row>
    <row r="181" spans="1:12" ht="15.75">
      <c r="A181" s="166"/>
      <c r="B181" s="166"/>
      <c r="C181" s="59" t="s">
        <v>279</v>
      </c>
      <c r="D181" s="6">
        <f>SUM(D179:D180)</f>
        <v>161384.12270000004</v>
      </c>
      <c r="E181" s="6">
        <f>SUM(E179:E180)</f>
        <v>47038.899999999994</v>
      </c>
      <c r="F181" s="6">
        <f>SUM(F179:F180)</f>
        <v>158829.29885000002</v>
      </c>
      <c r="G181" s="6" t="e">
        <f>G179+G180</f>
        <v>#REF!</v>
      </c>
      <c r="H181" s="5">
        <f t="shared" si="17"/>
        <v>-2554.823850000015</v>
      </c>
      <c r="I181" s="6">
        <f t="shared" si="18"/>
        <v>98.4169298644395</v>
      </c>
      <c r="J181" s="62"/>
      <c r="L181" s="33"/>
    </row>
    <row r="182" spans="1:12" ht="15.75">
      <c r="A182" s="188"/>
      <c r="B182" s="188"/>
      <c r="C182" s="188"/>
      <c r="D182" s="188"/>
      <c r="E182" s="188"/>
      <c r="F182" s="188"/>
      <c r="G182" s="188"/>
      <c r="H182" s="188"/>
      <c r="I182" s="189"/>
      <c r="J182" s="62"/>
      <c r="L182" s="33"/>
    </row>
    <row r="183" spans="1:12" ht="15.75">
      <c r="A183" s="167"/>
      <c r="B183" s="168"/>
      <c r="C183" s="169" t="s">
        <v>484</v>
      </c>
      <c r="D183" s="106">
        <f>D184+D185+D195+D199+D212+D217+D219+D222+D226+D230+D232+D235+D240</f>
        <v>27204.561690000002</v>
      </c>
      <c r="E183" s="106">
        <f>E184+E185+E195+E199+E212+E217+E219+E222+E226+E230+E232+E235+E240</f>
        <v>116</v>
      </c>
      <c r="F183" s="106">
        <f>F184+F185+F195+F199+F212+F217+F219+F222+F226+F230+F232+F235+F240</f>
        <v>8543.04589</v>
      </c>
      <c r="G183" s="15"/>
      <c r="H183" s="5">
        <f>F183-D183</f>
        <v>-18661.5158</v>
      </c>
      <c r="I183" s="6">
        <f>F183/D183*100</f>
        <v>31.40299037841252</v>
      </c>
      <c r="J183" s="62"/>
      <c r="L183" s="33"/>
    </row>
    <row r="184" spans="1:12" ht="30.75" customHeight="1">
      <c r="A184" s="170"/>
      <c r="B184" s="171">
        <v>10116</v>
      </c>
      <c r="C184" s="172" t="s">
        <v>128</v>
      </c>
      <c r="D184" s="106">
        <v>112.7</v>
      </c>
      <c r="E184" s="106"/>
      <c r="F184" s="106">
        <v>57.3</v>
      </c>
      <c r="G184" s="15"/>
      <c r="H184" s="5">
        <f>F184-D184</f>
        <v>-55.400000000000006</v>
      </c>
      <c r="I184" s="6">
        <f>F184/D184*100</f>
        <v>50.842945874001764</v>
      </c>
      <c r="J184" s="62"/>
      <c r="L184" s="33"/>
    </row>
    <row r="185" spans="1:12" ht="34.5" customHeight="1">
      <c r="A185" s="173"/>
      <c r="B185" s="151" t="s">
        <v>290</v>
      </c>
      <c r="C185" s="174" t="s">
        <v>457</v>
      </c>
      <c r="D185" s="152">
        <f>D186+D188+D191+D189+D194+D187+D190+D192+D193</f>
        <v>1398.5</v>
      </c>
      <c r="E185" s="152">
        <f>E186+E188+E191+E189+E194+E187+E190</f>
        <v>0</v>
      </c>
      <c r="F185" s="152">
        <f>F186+F188+F191+F189+F194+F187+F190</f>
        <v>896.1</v>
      </c>
      <c r="G185" s="96"/>
      <c r="H185" s="96">
        <f>F185-D185</f>
        <v>-502.4</v>
      </c>
      <c r="I185" s="123">
        <f>F185/D185*100</f>
        <v>64.07579549517341</v>
      </c>
      <c r="J185" s="62"/>
      <c r="L185" s="33"/>
    </row>
    <row r="186" spans="1:12" ht="31.5">
      <c r="A186" s="173"/>
      <c r="B186" s="151" t="s">
        <v>349</v>
      </c>
      <c r="C186" s="84" t="s">
        <v>271</v>
      </c>
      <c r="D186" s="152">
        <v>69.95</v>
      </c>
      <c r="E186" s="152"/>
      <c r="F186" s="152">
        <v>5.2</v>
      </c>
      <c r="G186" s="96"/>
      <c r="H186" s="96">
        <f>F186-D186</f>
        <v>-64.75</v>
      </c>
      <c r="I186" s="123">
        <f>F186/D186*100</f>
        <v>7.433881343817012</v>
      </c>
      <c r="J186" s="62"/>
      <c r="L186" s="33"/>
    </row>
    <row r="187" spans="1:12" ht="78.75">
      <c r="A187" s="31"/>
      <c r="B187" s="151" t="s">
        <v>349</v>
      </c>
      <c r="C187" s="84" t="s">
        <v>111</v>
      </c>
      <c r="D187" s="152">
        <v>305.6</v>
      </c>
      <c r="E187" s="152"/>
      <c r="F187" s="152">
        <v>300.1</v>
      </c>
      <c r="G187" s="96"/>
      <c r="H187" s="96">
        <f>F187-D187</f>
        <v>-5.5</v>
      </c>
      <c r="I187" s="123">
        <f>F187/D187*100</f>
        <v>98.20026178010471</v>
      </c>
      <c r="J187" s="62"/>
      <c r="L187" s="33"/>
    </row>
    <row r="188" spans="1:12" ht="47.25">
      <c r="A188" s="31"/>
      <c r="B188" s="151" t="s">
        <v>349</v>
      </c>
      <c r="C188" s="84" t="s">
        <v>123</v>
      </c>
      <c r="D188" s="152">
        <v>19.4</v>
      </c>
      <c r="E188" s="152"/>
      <c r="F188" s="152">
        <v>19.4</v>
      </c>
      <c r="G188" s="96"/>
      <c r="H188" s="96"/>
      <c r="I188" s="123"/>
      <c r="J188" s="62"/>
      <c r="L188" s="33"/>
    </row>
    <row r="189" spans="1:12" ht="31.5">
      <c r="A189" s="31"/>
      <c r="B189" s="151" t="s">
        <v>351</v>
      </c>
      <c r="C189" s="84" t="s">
        <v>272</v>
      </c>
      <c r="D189" s="152">
        <v>433.4</v>
      </c>
      <c r="E189" s="152"/>
      <c r="F189" s="152">
        <v>112.5</v>
      </c>
      <c r="G189" s="96"/>
      <c r="H189" s="96">
        <f aca="true" t="shared" si="19" ref="H189:H226">F189-D189</f>
        <v>-320.9</v>
      </c>
      <c r="I189" s="123">
        <f aca="true" t="shared" si="20" ref="I189:I226">F189/D189*100</f>
        <v>25.957544993077992</v>
      </c>
      <c r="J189" s="62"/>
      <c r="L189" s="33"/>
    </row>
    <row r="190" spans="1:12" ht="78.75">
      <c r="A190" s="31"/>
      <c r="B190" s="151" t="s">
        <v>351</v>
      </c>
      <c r="C190" s="84" t="s">
        <v>111</v>
      </c>
      <c r="D190" s="152">
        <v>496.9</v>
      </c>
      <c r="E190" s="152"/>
      <c r="F190" s="152">
        <v>416.3</v>
      </c>
      <c r="G190" s="96"/>
      <c r="H190" s="96">
        <f t="shared" si="19"/>
        <v>-80.59999999999997</v>
      </c>
      <c r="I190" s="123">
        <f t="shared" si="20"/>
        <v>83.77943248138459</v>
      </c>
      <c r="J190" s="62"/>
      <c r="L190" s="33"/>
    </row>
    <row r="191" spans="1:12" ht="47.25">
      <c r="A191" s="31"/>
      <c r="B191" s="151" t="s">
        <v>351</v>
      </c>
      <c r="C191" s="84" t="s">
        <v>123</v>
      </c>
      <c r="D191" s="152">
        <v>40</v>
      </c>
      <c r="E191" s="152"/>
      <c r="F191" s="152">
        <v>40</v>
      </c>
      <c r="G191" s="96"/>
      <c r="H191" s="96">
        <f t="shared" si="19"/>
        <v>0</v>
      </c>
      <c r="I191" s="123">
        <f t="shared" si="20"/>
        <v>100</v>
      </c>
      <c r="J191" s="62"/>
      <c r="L191" s="33"/>
    </row>
    <row r="192" spans="1:12" ht="15.75">
      <c r="A192" s="31"/>
      <c r="B192" s="151" t="s">
        <v>368</v>
      </c>
      <c r="C192" s="84" t="s">
        <v>57</v>
      </c>
      <c r="D192" s="152">
        <v>10</v>
      </c>
      <c r="E192" s="152"/>
      <c r="F192" s="152"/>
      <c r="G192" s="96"/>
      <c r="H192" s="97">
        <f>F192-D192</f>
        <v>-10</v>
      </c>
      <c r="I192" s="98">
        <f>F192/D192*100</f>
        <v>0</v>
      </c>
      <c r="J192" s="62"/>
      <c r="L192" s="33"/>
    </row>
    <row r="193" spans="1:12" ht="31.5">
      <c r="A193" s="31"/>
      <c r="B193" s="151" t="s">
        <v>369</v>
      </c>
      <c r="C193" s="84" t="s">
        <v>130</v>
      </c>
      <c r="D193" s="152">
        <v>7.05</v>
      </c>
      <c r="E193" s="152"/>
      <c r="F193" s="152"/>
      <c r="G193" s="96"/>
      <c r="H193" s="97">
        <f>F193-D193</f>
        <v>-7.05</v>
      </c>
      <c r="I193" s="98">
        <f>F193/D193*100</f>
        <v>0</v>
      </c>
      <c r="J193" s="62"/>
      <c r="L193" s="33"/>
    </row>
    <row r="194" spans="1:12" ht="47.25">
      <c r="A194" s="31"/>
      <c r="B194" s="94" t="s">
        <v>370</v>
      </c>
      <c r="C194" s="21" t="s">
        <v>273</v>
      </c>
      <c r="D194" s="95">
        <v>16.2</v>
      </c>
      <c r="E194" s="95"/>
      <c r="F194" s="95">
        <v>2.6</v>
      </c>
      <c r="G194" s="96"/>
      <c r="H194" s="97">
        <f t="shared" si="19"/>
        <v>-13.6</v>
      </c>
      <c r="I194" s="98">
        <f t="shared" si="20"/>
        <v>16.049382716049383</v>
      </c>
      <c r="J194" s="62"/>
      <c r="L194" s="33"/>
    </row>
    <row r="195" spans="1:12" ht="15.75">
      <c r="A195" s="31"/>
      <c r="B195" s="151" t="s">
        <v>112</v>
      </c>
      <c r="C195" s="143" t="s">
        <v>270</v>
      </c>
      <c r="D195" s="152">
        <f>D196+D198+D197</f>
        <v>655.4</v>
      </c>
      <c r="E195" s="152">
        <f>E196+E198</f>
        <v>0</v>
      </c>
      <c r="F195" s="152">
        <f>F196+F198+F197</f>
        <v>451.07499999999993</v>
      </c>
      <c r="G195" s="96"/>
      <c r="H195" s="96">
        <f t="shared" si="19"/>
        <v>-204.32500000000005</v>
      </c>
      <c r="I195" s="123">
        <f t="shared" si="20"/>
        <v>68.82438205675922</v>
      </c>
      <c r="J195" s="62"/>
      <c r="L195" s="33"/>
    </row>
    <row r="196" spans="1:12" ht="47.25">
      <c r="A196" s="31"/>
      <c r="B196" s="151" t="s">
        <v>358</v>
      </c>
      <c r="C196" s="143" t="s">
        <v>124</v>
      </c>
      <c r="D196" s="152">
        <v>85.7</v>
      </c>
      <c r="E196" s="152"/>
      <c r="F196" s="152">
        <v>20.9</v>
      </c>
      <c r="G196" s="96"/>
      <c r="H196" s="96">
        <f t="shared" si="19"/>
        <v>-64.80000000000001</v>
      </c>
      <c r="I196" s="123">
        <f t="shared" si="20"/>
        <v>24.38739789964994</v>
      </c>
      <c r="J196" s="62"/>
      <c r="L196" s="33"/>
    </row>
    <row r="197" spans="1:12" ht="63">
      <c r="A197" s="31"/>
      <c r="B197" s="151" t="s">
        <v>512</v>
      </c>
      <c r="C197" s="59" t="s">
        <v>234</v>
      </c>
      <c r="D197" s="152">
        <v>8.3</v>
      </c>
      <c r="E197" s="152"/>
      <c r="F197" s="152">
        <v>8.275</v>
      </c>
      <c r="G197" s="96"/>
      <c r="H197" s="96">
        <f>F197-D197</f>
        <v>-0.025000000000000355</v>
      </c>
      <c r="I197" s="123">
        <f>F197/D197*100</f>
        <v>99.69879518072288</v>
      </c>
      <c r="J197" s="62"/>
      <c r="L197" s="33"/>
    </row>
    <row r="198" spans="1:12" ht="78.75">
      <c r="A198" s="31"/>
      <c r="B198" s="151" t="s">
        <v>304</v>
      </c>
      <c r="C198" s="84" t="s">
        <v>111</v>
      </c>
      <c r="D198" s="152">
        <v>561.4</v>
      </c>
      <c r="E198" s="152"/>
      <c r="F198" s="152">
        <v>421.9</v>
      </c>
      <c r="G198" s="96"/>
      <c r="H198" s="96">
        <f t="shared" si="19"/>
        <v>-139.5</v>
      </c>
      <c r="I198" s="123">
        <f t="shared" si="20"/>
        <v>75.15140719629497</v>
      </c>
      <c r="J198" s="62"/>
      <c r="L198" s="33"/>
    </row>
    <row r="199" spans="1:12" ht="15.75">
      <c r="A199" s="31"/>
      <c r="B199" s="87" t="s">
        <v>309</v>
      </c>
      <c r="C199" s="143" t="s">
        <v>275</v>
      </c>
      <c r="D199" s="106">
        <f>D200+D201+D202+D203+D204+D205+D206+D207+D208+D209+D210+D211</f>
        <v>20107.1244</v>
      </c>
      <c r="E199" s="106">
        <f>E200+E201+E202+E203+E205+E206+E207+E208+E209+E210</f>
        <v>0</v>
      </c>
      <c r="F199" s="106">
        <f>F200+F201+F202+F203+F205+F206+F207+F208+F209+F210+F204</f>
        <v>3820.0629900000004</v>
      </c>
      <c r="G199" s="5"/>
      <c r="H199" s="96">
        <f t="shared" si="19"/>
        <v>-16287.06141</v>
      </c>
      <c r="I199" s="123">
        <f t="shared" si="20"/>
        <v>18.998554512349862</v>
      </c>
      <c r="J199" s="62"/>
      <c r="L199" s="33"/>
    </row>
    <row r="200" spans="1:12" ht="63">
      <c r="A200" s="31"/>
      <c r="B200" s="52" t="s">
        <v>311</v>
      </c>
      <c r="C200" s="7" t="s">
        <v>76</v>
      </c>
      <c r="D200" s="66">
        <v>473</v>
      </c>
      <c r="E200" s="15"/>
      <c r="F200" s="4">
        <v>423.5</v>
      </c>
      <c r="G200" s="5"/>
      <c r="H200" s="97">
        <f t="shared" si="19"/>
        <v>-49.5</v>
      </c>
      <c r="I200" s="98">
        <f t="shared" si="20"/>
        <v>89.53488372093024</v>
      </c>
      <c r="J200" s="62"/>
      <c r="L200" s="33"/>
    </row>
    <row r="201" spans="1:12" ht="69" customHeight="1">
      <c r="A201" s="31"/>
      <c r="B201" s="87" t="s">
        <v>311</v>
      </c>
      <c r="C201" s="7" t="s">
        <v>75</v>
      </c>
      <c r="D201" s="106">
        <v>115.9</v>
      </c>
      <c r="E201" s="15"/>
      <c r="F201" s="5">
        <v>99.5</v>
      </c>
      <c r="G201" s="5"/>
      <c r="H201" s="96">
        <f t="shared" si="19"/>
        <v>-16.400000000000006</v>
      </c>
      <c r="I201" s="123">
        <f t="shared" si="20"/>
        <v>85.84987057808455</v>
      </c>
      <c r="J201" s="62"/>
      <c r="L201" s="33"/>
    </row>
    <row r="202" spans="1:12" ht="78.75">
      <c r="A202" s="31"/>
      <c r="B202" s="87" t="s">
        <v>311</v>
      </c>
      <c r="C202" s="84" t="s">
        <v>111</v>
      </c>
      <c r="D202" s="106">
        <v>2153.1</v>
      </c>
      <c r="E202" s="15"/>
      <c r="F202" s="5">
        <v>1729.09001</v>
      </c>
      <c r="G202" s="5"/>
      <c r="H202" s="96">
        <f t="shared" si="19"/>
        <v>-424.00999</v>
      </c>
      <c r="I202" s="123">
        <f t="shared" si="20"/>
        <v>80.30699967488736</v>
      </c>
      <c r="J202" s="62"/>
      <c r="L202" s="33"/>
    </row>
    <row r="203" spans="1:12" ht="47.25">
      <c r="A203" s="31"/>
      <c r="B203" s="87" t="s">
        <v>47</v>
      </c>
      <c r="C203" s="59" t="s">
        <v>98</v>
      </c>
      <c r="D203" s="106">
        <v>680</v>
      </c>
      <c r="E203" s="15"/>
      <c r="F203" s="5">
        <v>579.68707</v>
      </c>
      <c r="G203" s="5"/>
      <c r="H203" s="96">
        <f t="shared" si="19"/>
        <v>-100.31293000000005</v>
      </c>
      <c r="I203" s="123">
        <f t="shared" si="20"/>
        <v>85.24809852941175</v>
      </c>
      <c r="J203" s="62"/>
      <c r="L203" s="33"/>
    </row>
    <row r="204" spans="1:12" ht="47.25">
      <c r="A204" s="31"/>
      <c r="B204" s="87" t="s">
        <v>47</v>
      </c>
      <c r="C204" s="59" t="s">
        <v>129</v>
      </c>
      <c r="D204" s="106">
        <v>40</v>
      </c>
      <c r="E204" s="15"/>
      <c r="F204" s="5">
        <v>39.86864</v>
      </c>
      <c r="G204" s="5"/>
      <c r="H204" s="96"/>
      <c r="I204" s="123"/>
      <c r="J204" s="62"/>
      <c r="L204" s="33"/>
    </row>
    <row r="205" spans="1:12" ht="78.75">
      <c r="A205" s="31"/>
      <c r="B205" s="87" t="s">
        <v>47</v>
      </c>
      <c r="C205" s="84" t="s">
        <v>111</v>
      </c>
      <c r="D205" s="106">
        <v>956.033</v>
      </c>
      <c r="E205" s="15"/>
      <c r="F205" s="5">
        <v>492.41134</v>
      </c>
      <c r="G205" s="5"/>
      <c r="H205" s="96">
        <f t="shared" si="19"/>
        <v>-463.62166</v>
      </c>
      <c r="I205" s="123">
        <f t="shared" si="20"/>
        <v>51.50568442721119</v>
      </c>
      <c r="J205" s="62"/>
      <c r="L205" s="33"/>
    </row>
    <row r="206" spans="1:12" ht="78.75">
      <c r="A206" s="31"/>
      <c r="B206" s="52" t="s">
        <v>505</v>
      </c>
      <c r="C206" s="59" t="s">
        <v>77</v>
      </c>
      <c r="D206" s="14">
        <v>177.9914</v>
      </c>
      <c r="E206" s="15"/>
      <c r="F206" s="4">
        <v>177.9914</v>
      </c>
      <c r="G206" s="5"/>
      <c r="H206" s="97">
        <f t="shared" si="19"/>
        <v>0</v>
      </c>
      <c r="I206" s="98">
        <f t="shared" si="20"/>
        <v>100</v>
      </c>
      <c r="J206" s="62"/>
      <c r="L206" s="33"/>
    </row>
    <row r="207" spans="1:12" ht="47.25">
      <c r="A207" s="31"/>
      <c r="B207" s="52" t="s">
        <v>505</v>
      </c>
      <c r="C207" s="59" t="s">
        <v>125</v>
      </c>
      <c r="D207" s="14">
        <v>60</v>
      </c>
      <c r="E207" s="15"/>
      <c r="F207" s="4">
        <v>60</v>
      </c>
      <c r="G207" s="5"/>
      <c r="H207" s="97">
        <f t="shared" si="19"/>
        <v>0</v>
      </c>
      <c r="I207" s="98">
        <f t="shared" si="20"/>
        <v>100</v>
      </c>
      <c r="J207" s="62"/>
      <c r="L207" s="33"/>
    </row>
    <row r="208" spans="1:12" ht="47.25">
      <c r="A208" s="31"/>
      <c r="B208" s="52" t="s">
        <v>313</v>
      </c>
      <c r="C208" s="7" t="s">
        <v>78</v>
      </c>
      <c r="D208" s="14">
        <v>104.2</v>
      </c>
      <c r="E208" s="15"/>
      <c r="F208" s="4">
        <v>104.11891</v>
      </c>
      <c r="G208" s="5"/>
      <c r="H208" s="97">
        <f t="shared" si="19"/>
        <v>-0.08109000000000322</v>
      </c>
      <c r="I208" s="98">
        <f t="shared" si="20"/>
        <v>99.92217850287908</v>
      </c>
      <c r="J208" s="62"/>
      <c r="L208" s="33"/>
    </row>
    <row r="209" spans="1:12" ht="78.75">
      <c r="A209" s="31"/>
      <c r="B209" s="87" t="s">
        <v>313</v>
      </c>
      <c r="C209" s="84" t="s">
        <v>111</v>
      </c>
      <c r="D209" s="106">
        <v>221.6</v>
      </c>
      <c r="E209" s="15"/>
      <c r="F209" s="5">
        <v>92.22596</v>
      </c>
      <c r="G209" s="5"/>
      <c r="H209" s="96">
        <f t="shared" si="19"/>
        <v>-129.37403999999998</v>
      </c>
      <c r="I209" s="123">
        <f t="shared" si="20"/>
        <v>41.61821299638989</v>
      </c>
      <c r="J209" s="62"/>
      <c r="L209" s="33"/>
    </row>
    <row r="210" spans="1:12" ht="78.75">
      <c r="A210" s="31"/>
      <c r="B210" s="87" t="s">
        <v>517</v>
      </c>
      <c r="C210" s="59" t="s">
        <v>118</v>
      </c>
      <c r="D210" s="106">
        <v>72.4</v>
      </c>
      <c r="E210" s="15"/>
      <c r="F210" s="5">
        <v>21.66966</v>
      </c>
      <c r="G210" s="5"/>
      <c r="H210" s="96">
        <f t="shared" si="19"/>
        <v>-50.730340000000005</v>
      </c>
      <c r="I210" s="123">
        <f t="shared" si="20"/>
        <v>29.930469613259667</v>
      </c>
      <c r="J210" s="62"/>
      <c r="L210" s="33"/>
    </row>
    <row r="211" spans="1:12" ht="63">
      <c r="A211" s="31"/>
      <c r="B211" s="87" t="s">
        <v>131</v>
      </c>
      <c r="C211" s="59" t="s">
        <v>132</v>
      </c>
      <c r="D211" s="106">
        <v>15052.9</v>
      </c>
      <c r="E211" s="15"/>
      <c r="F211" s="5">
        <v>0</v>
      </c>
      <c r="G211" s="5"/>
      <c r="H211" s="96">
        <f>F211-D211</f>
        <v>-15052.9</v>
      </c>
      <c r="I211" s="123">
        <f>F211/D211*100</f>
        <v>0</v>
      </c>
      <c r="J211" s="62"/>
      <c r="L211" s="33"/>
    </row>
    <row r="212" spans="1:12" ht="31.5" customHeight="1">
      <c r="A212" s="25" t="s">
        <v>320</v>
      </c>
      <c r="B212" s="107" t="s">
        <v>327</v>
      </c>
      <c r="C212" s="84" t="s">
        <v>235</v>
      </c>
      <c r="D212" s="106">
        <f>D213+D214+D216+D215</f>
        <v>110.4</v>
      </c>
      <c r="E212" s="106">
        <f>E213+E214+E216+E215</f>
        <v>0</v>
      </c>
      <c r="F212" s="106">
        <f>F213+F214+F216+F215</f>
        <v>93.745</v>
      </c>
      <c r="G212" s="5" t="e">
        <f>F212-#REF!</f>
        <v>#REF!</v>
      </c>
      <c r="H212" s="96">
        <f t="shared" si="19"/>
        <v>-16.655</v>
      </c>
      <c r="I212" s="123">
        <f t="shared" si="20"/>
        <v>84.91394927536233</v>
      </c>
      <c r="J212" s="62"/>
      <c r="L212" s="33"/>
    </row>
    <row r="213" spans="1:12" ht="20.25" customHeight="1">
      <c r="A213" s="20" t="s">
        <v>336</v>
      </c>
      <c r="B213" s="52" t="s">
        <v>446</v>
      </c>
      <c r="C213" s="28" t="s">
        <v>236</v>
      </c>
      <c r="D213" s="14">
        <v>14.7</v>
      </c>
      <c r="E213" s="15"/>
      <c r="F213" s="4">
        <v>10</v>
      </c>
      <c r="G213" s="5"/>
      <c r="H213" s="97">
        <f t="shared" si="19"/>
        <v>-4.699999999999999</v>
      </c>
      <c r="I213" s="98">
        <f t="shared" si="20"/>
        <v>68.02721088435374</v>
      </c>
      <c r="J213" s="62"/>
      <c r="L213" s="33"/>
    </row>
    <row r="214" spans="1:12" ht="15.75">
      <c r="A214" s="20" t="s">
        <v>352</v>
      </c>
      <c r="B214" s="52" t="s">
        <v>447</v>
      </c>
      <c r="C214" s="28" t="s">
        <v>237</v>
      </c>
      <c r="D214" s="14">
        <v>27.7</v>
      </c>
      <c r="E214" s="15"/>
      <c r="F214" s="4">
        <v>20.745</v>
      </c>
      <c r="G214" s="5"/>
      <c r="H214" s="97">
        <f t="shared" si="19"/>
        <v>-6.954999999999998</v>
      </c>
      <c r="I214" s="98">
        <f t="shared" si="20"/>
        <v>74.89169675090254</v>
      </c>
      <c r="J214" s="62"/>
      <c r="L214" s="33"/>
    </row>
    <row r="215" spans="1:12" ht="47.25">
      <c r="A215" s="20"/>
      <c r="B215" s="52" t="s">
        <v>420</v>
      </c>
      <c r="C215" s="28" t="s">
        <v>238</v>
      </c>
      <c r="D215" s="14">
        <v>5</v>
      </c>
      <c r="E215" s="15"/>
      <c r="F215" s="4">
        <v>0</v>
      </c>
      <c r="G215" s="5"/>
      <c r="H215" s="97">
        <f>F215-D215</f>
        <v>-5</v>
      </c>
      <c r="I215" s="98">
        <f>F215/D215*100</f>
        <v>0</v>
      </c>
      <c r="J215" s="62"/>
      <c r="L215" s="33"/>
    </row>
    <row r="216" spans="1:12" ht="31.5" customHeight="1">
      <c r="A216" s="20" t="s">
        <v>352</v>
      </c>
      <c r="B216" s="52" t="s">
        <v>420</v>
      </c>
      <c r="C216" s="28" t="s">
        <v>239</v>
      </c>
      <c r="D216" s="14">
        <v>63</v>
      </c>
      <c r="E216" s="15"/>
      <c r="F216" s="4">
        <v>63</v>
      </c>
      <c r="G216" s="5"/>
      <c r="H216" s="97">
        <f t="shared" si="19"/>
        <v>0</v>
      </c>
      <c r="I216" s="98">
        <f t="shared" si="20"/>
        <v>100</v>
      </c>
      <c r="J216" s="62"/>
      <c r="L216" s="33"/>
    </row>
    <row r="217" spans="1:12" ht="15.75">
      <c r="A217" s="20"/>
      <c r="B217" s="87" t="s">
        <v>316</v>
      </c>
      <c r="C217" s="59" t="s">
        <v>240</v>
      </c>
      <c r="D217" s="106">
        <f>D218</f>
        <v>205.4</v>
      </c>
      <c r="E217" s="106">
        <f>E218</f>
        <v>0</v>
      </c>
      <c r="F217" s="106">
        <f>F218</f>
        <v>205.4</v>
      </c>
      <c r="G217" s="5"/>
      <c r="H217" s="96">
        <f t="shared" si="19"/>
        <v>0</v>
      </c>
      <c r="I217" s="123">
        <f t="shared" si="20"/>
        <v>100</v>
      </c>
      <c r="J217" s="62"/>
      <c r="L217" s="33"/>
    </row>
    <row r="218" spans="1:12" ht="47.25">
      <c r="A218" s="20"/>
      <c r="B218" s="87" t="s">
        <v>317</v>
      </c>
      <c r="C218" s="163" t="s">
        <v>241</v>
      </c>
      <c r="D218" s="106">
        <v>205.4</v>
      </c>
      <c r="E218" s="15"/>
      <c r="F218" s="5">
        <v>205.4</v>
      </c>
      <c r="G218" s="5"/>
      <c r="H218" s="96">
        <f t="shared" si="19"/>
        <v>0</v>
      </c>
      <c r="I218" s="123">
        <f t="shared" si="20"/>
        <v>100</v>
      </c>
      <c r="J218" s="62"/>
      <c r="L218" s="33"/>
    </row>
    <row r="219" spans="1:12" ht="15.75">
      <c r="A219" s="20"/>
      <c r="B219" s="87" t="s">
        <v>417</v>
      </c>
      <c r="C219" s="59" t="s">
        <v>242</v>
      </c>
      <c r="D219" s="6">
        <f>D220+D221</f>
        <v>886.4000000000001</v>
      </c>
      <c r="E219" s="6">
        <f>E220+E221</f>
        <v>0</v>
      </c>
      <c r="F219" s="6">
        <f>F220+F221</f>
        <v>477.12655000000007</v>
      </c>
      <c r="G219" s="5">
        <f>F219-L213</f>
        <v>477.12655000000007</v>
      </c>
      <c r="H219" s="96">
        <f t="shared" si="19"/>
        <v>-409.27345</v>
      </c>
      <c r="I219" s="123">
        <f t="shared" si="20"/>
        <v>53.82745374548736</v>
      </c>
      <c r="J219" s="62"/>
      <c r="L219" s="33"/>
    </row>
    <row r="220" spans="1:12" ht="50.25" customHeight="1">
      <c r="A220" s="20"/>
      <c r="B220" s="87" t="s">
        <v>417</v>
      </c>
      <c r="C220" s="59" t="s">
        <v>81</v>
      </c>
      <c r="D220" s="6">
        <f>95.7+692.1</f>
        <v>787.8000000000001</v>
      </c>
      <c r="E220" s="6"/>
      <c r="F220" s="5">
        <f>27.288+351.29288</f>
        <v>378.58088000000004</v>
      </c>
      <c r="G220" s="5"/>
      <c r="H220" s="96">
        <f t="shared" si="19"/>
        <v>-409.21912000000003</v>
      </c>
      <c r="I220" s="123">
        <f t="shared" si="20"/>
        <v>48.05545569941609</v>
      </c>
      <c r="J220" s="62"/>
      <c r="L220" s="33"/>
    </row>
    <row r="221" spans="1:12" ht="47.25">
      <c r="A221" s="20"/>
      <c r="B221" s="87" t="s">
        <v>417</v>
      </c>
      <c r="C221" s="59" t="s">
        <v>82</v>
      </c>
      <c r="D221" s="6">
        <v>98.6</v>
      </c>
      <c r="E221" s="6"/>
      <c r="F221" s="5">
        <v>98.54567</v>
      </c>
      <c r="G221" s="5"/>
      <c r="H221" s="96">
        <f t="shared" si="19"/>
        <v>-0.054329999999993106</v>
      </c>
      <c r="I221" s="123">
        <f t="shared" si="20"/>
        <v>99.94489858012172</v>
      </c>
      <c r="J221" s="62"/>
      <c r="L221" s="33"/>
    </row>
    <row r="222" spans="1:12" ht="47.25">
      <c r="A222" s="20"/>
      <c r="B222" s="87" t="s">
        <v>326</v>
      </c>
      <c r="C222" s="59" t="s">
        <v>83</v>
      </c>
      <c r="D222" s="6">
        <f>D223+D224+D225</f>
        <v>1880.9999999999998</v>
      </c>
      <c r="E222" s="6">
        <f>E223+E224+E225</f>
        <v>106</v>
      </c>
      <c r="F222" s="6">
        <f>F223+F224+F225</f>
        <v>1270.58902</v>
      </c>
      <c r="G222" s="5"/>
      <c r="H222" s="96">
        <f t="shared" si="19"/>
        <v>-610.4109799999999</v>
      </c>
      <c r="I222" s="123">
        <f t="shared" si="20"/>
        <v>67.5485922381712</v>
      </c>
      <c r="J222" s="62"/>
      <c r="L222" s="33"/>
    </row>
    <row r="223" spans="1:12" ht="47.25">
      <c r="A223" s="20"/>
      <c r="B223" s="87" t="s">
        <v>326</v>
      </c>
      <c r="C223" s="59" t="s">
        <v>84</v>
      </c>
      <c r="D223" s="6">
        <v>1136.1</v>
      </c>
      <c r="E223" s="6"/>
      <c r="F223" s="5">
        <v>702.87121</v>
      </c>
      <c r="G223" s="5"/>
      <c r="H223" s="96">
        <f t="shared" si="19"/>
        <v>-433.2287899999999</v>
      </c>
      <c r="I223" s="123">
        <f t="shared" si="20"/>
        <v>61.867019628553834</v>
      </c>
      <c r="J223" s="62"/>
      <c r="L223" s="33"/>
    </row>
    <row r="224" spans="1:12" ht="47.25">
      <c r="A224" s="20"/>
      <c r="B224" s="87" t="s">
        <v>326</v>
      </c>
      <c r="C224" s="59" t="s">
        <v>85</v>
      </c>
      <c r="D224" s="6">
        <v>505.3</v>
      </c>
      <c r="E224" s="6"/>
      <c r="F224" s="5">
        <v>356.48515</v>
      </c>
      <c r="G224" s="5"/>
      <c r="H224" s="96">
        <f t="shared" si="19"/>
        <v>-148.81485000000004</v>
      </c>
      <c r="I224" s="123">
        <f t="shared" si="20"/>
        <v>70.5492083910548</v>
      </c>
      <c r="J224" s="62"/>
      <c r="L224" s="33"/>
    </row>
    <row r="225" spans="1:12" ht="63">
      <c r="A225" s="20"/>
      <c r="B225" s="87" t="s">
        <v>326</v>
      </c>
      <c r="C225" s="59" t="s">
        <v>34</v>
      </c>
      <c r="D225" s="6">
        <v>239.6</v>
      </c>
      <c r="E225" s="6">
        <v>106</v>
      </c>
      <c r="F225" s="5">
        <v>211.23266</v>
      </c>
      <c r="G225" s="5" t="e">
        <f>F225-#REF!</f>
        <v>#REF!</v>
      </c>
      <c r="H225" s="96">
        <f t="shared" si="19"/>
        <v>-28.367339999999984</v>
      </c>
      <c r="I225" s="123">
        <f t="shared" si="20"/>
        <v>88.16054257095159</v>
      </c>
      <c r="J225" s="62"/>
      <c r="L225" s="33"/>
    </row>
    <row r="226" spans="1:12" ht="31.5">
      <c r="A226" s="20"/>
      <c r="B226" s="87" t="s">
        <v>52</v>
      </c>
      <c r="C226" s="84" t="s">
        <v>213</v>
      </c>
      <c r="D226" s="6">
        <f>D227+D228+D229</f>
        <v>740.5</v>
      </c>
      <c r="E226" s="6">
        <f>E227+E228+E229</f>
        <v>0</v>
      </c>
      <c r="F226" s="6">
        <f>F227+F228+F229</f>
        <v>331.87833</v>
      </c>
      <c r="G226" s="5"/>
      <c r="H226" s="96">
        <f t="shared" si="19"/>
        <v>-408.62167</v>
      </c>
      <c r="I226" s="123">
        <f t="shared" si="20"/>
        <v>44.818140445644836</v>
      </c>
      <c r="J226" s="62"/>
      <c r="L226" s="33"/>
    </row>
    <row r="227" spans="1:12" ht="78.75">
      <c r="A227" s="20"/>
      <c r="B227" s="52" t="s">
        <v>434</v>
      </c>
      <c r="C227" s="7" t="s">
        <v>86</v>
      </c>
      <c r="D227" s="1">
        <v>270.7</v>
      </c>
      <c r="E227" s="6"/>
      <c r="F227" s="4">
        <v>141.2</v>
      </c>
      <c r="G227" s="5"/>
      <c r="H227" s="97">
        <f aca="true" t="shared" si="21" ref="H227:H260">F227-D227</f>
        <v>-129.5</v>
      </c>
      <c r="I227" s="98">
        <f aca="true" t="shared" si="22" ref="I227:I260">F227/D227*100</f>
        <v>52.161063908385664</v>
      </c>
      <c r="J227" s="62"/>
      <c r="L227" s="33"/>
    </row>
    <row r="228" spans="1:12" ht="47.25" hidden="1">
      <c r="A228" s="20"/>
      <c r="B228" s="52" t="s">
        <v>434</v>
      </c>
      <c r="C228" s="84" t="s">
        <v>87</v>
      </c>
      <c r="D228" s="1">
        <v>0</v>
      </c>
      <c r="E228" s="6"/>
      <c r="F228" s="4">
        <v>0</v>
      </c>
      <c r="G228" s="5"/>
      <c r="H228" s="97">
        <f t="shared" si="21"/>
        <v>0</v>
      </c>
      <c r="I228" s="98" t="e">
        <f t="shared" si="22"/>
        <v>#DIV/0!</v>
      </c>
      <c r="J228" s="62"/>
      <c r="L228" s="33"/>
    </row>
    <row r="229" spans="1:12" ht="47.25">
      <c r="A229" s="20"/>
      <c r="B229" s="52" t="s">
        <v>434</v>
      </c>
      <c r="C229" s="88" t="s">
        <v>96</v>
      </c>
      <c r="D229" s="1">
        <v>469.8</v>
      </c>
      <c r="E229" s="6"/>
      <c r="F229" s="4">
        <v>190.67833</v>
      </c>
      <c r="G229" s="5"/>
      <c r="H229" s="97">
        <f t="shared" si="21"/>
        <v>-279.12167</v>
      </c>
      <c r="I229" s="98">
        <f t="shared" si="22"/>
        <v>40.58712856534695</v>
      </c>
      <c r="J229" s="62"/>
      <c r="L229" s="33"/>
    </row>
    <row r="230" spans="1:12" ht="31.5">
      <c r="A230" s="20"/>
      <c r="B230" s="107" t="s">
        <v>467</v>
      </c>
      <c r="C230" s="59" t="s">
        <v>243</v>
      </c>
      <c r="D230" s="6">
        <f>D231</f>
        <v>94.3</v>
      </c>
      <c r="E230" s="6">
        <f>E231</f>
        <v>0</v>
      </c>
      <c r="F230" s="6">
        <f>F231</f>
        <v>94.28</v>
      </c>
      <c r="G230" s="5"/>
      <c r="H230" s="96">
        <f t="shared" si="21"/>
        <v>-0.01999999999999602</v>
      </c>
      <c r="I230" s="123">
        <f t="shared" si="22"/>
        <v>99.97879109225876</v>
      </c>
      <c r="J230" s="62"/>
      <c r="L230" s="33"/>
    </row>
    <row r="231" spans="1:12" ht="79.5" customHeight="1">
      <c r="A231" s="20"/>
      <c r="B231" s="107" t="s">
        <v>340</v>
      </c>
      <c r="C231" s="59" t="s">
        <v>244</v>
      </c>
      <c r="D231" s="6">
        <v>94.3</v>
      </c>
      <c r="E231" s="6"/>
      <c r="F231" s="6">
        <v>94.28</v>
      </c>
      <c r="G231" s="5"/>
      <c r="H231" s="96">
        <f t="shared" si="21"/>
        <v>-0.01999999999999602</v>
      </c>
      <c r="I231" s="123">
        <f t="shared" si="22"/>
        <v>99.97879109225876</v>
      </c>
      <c r="J231" s="62"/>
      <c r="L231" s="33"/>
    </row>
    <row r="232" spans="1:12" ht="31.5">
      <c r="A232" s="20"/>
      <c r="B232" s="107" t="s">
        <v>90</v>
      </c>
      <c r="C232" s="59" t="s">
        <v>245</v>
      </c>
      <c r="D232" s="6">
        <f>D233+D234</f>
        <v>225.55275</v>
      </c>
      <c r="E232" s="6">
        <f>E233+E234</f>
        <v>10</v>
      </c>
      <c r="F232" s="6">
        <f>F233+F234</f>
        <v>203.82274</v>
      </c>
      <c r="G232" s="5"/>
      <c r="H232" s="96">
        <f t="shared" si="21"/>
        <v>-21.730009999999993</v>
      </c>
      <c r="I232" s="123">
        <f t="shared" si="22"/>
        <v>90.36588558552268</v>
      </c>
      <c r="J232" s="62"/>
      <c r="L232" s="33"/>
    </row>
    <row r="233" spans="1:12" ht="63">
      <c r="A233" s="20"/>
      <c r="B233" s="53" t="s">
        <v>437</v>
      </c>
      <c r="C233" s="7" t="s">
        <v>35</v>
      </c>
      <c r="D233" s="1">
        <v>225.55275</v>
      </c>
      <c r="E233" s="6">
        <v>10</v>
      </c>
      <c r="F233" s="1">
        <v>203.82274</v>
      </c>
      <c r="G233" s="5" t="e">
        <f>F233-#REF!</f>
        <v>#REF!</v>
      </c>
      <c r="H233" s="97">
        <f t="shared" si="21"/>
        <v>-21.730009999999993</v>
      </c>
      <c r="I233" s="98">
        <f t="shared" si="22"/>
        <v>90.36588558552268</v>
      </c>
      <c r="J233" s="62"/>
      <c r="L233" s="33"/>
    </row>
    <row r="234" spans="1:12" ht="63" hidden="1">
      <c r="A234" s="20"/>
      <c r="B234" s="53" t="s">
        <v>89</v>
      </c>
      <c r="C234" s="7" t="s">
        <v>35</v>
      </c>
      <c r="D234" s="1">
        <v>0</v>
      </c>
      <c r="E234" s="6"/>
      <c r="F234" s="1">
        <v>0</v>
      </c>
      <c r="G234" s="5"/>
      <c r="H234" s="97">
        <f t="shared" si="21"/>
        <v>0</v>
      </c>
      <c r="I234" s="98" t="e">
        <f t="shared" si="22"/>
        <v>#DIV/0!</v>
      </c>
      <c r="J234" s="62"/>
      <c r="L234" s="33"/>
    </row>
    <row r="235" spans="1:12" ht="15.75">
      <c r="A235" s="20"/>
      <c r="B235" s="107" t="s">
        <v>489</v>
      </c>
      <c r="C235" s="59" t="s">
        <v>246</v>
      </c>
      <c r="D235" s="6">
        <f>D236+D239+D237+D238</f>
        <v>454.98454</v>
      </c>
      <c r="E235" s="6">
        <f>E236+E239+E237+E238</f>
        <v>0</v>
      </c>
      <c r="F235" s="6">
        <f>F236+F239+F237+F238</f>
        <v>309.37926000000004</v>
      </c>
      <c r="G235" s="5"/>
      <c r="H235" s="96">
        <f t="shared" si="21"/>
        <v>-145.60527999999994</v>
      </c>
      <c r="I235" s="123">
        <f t="shared" si="22"/>
        <v>67.99775218736005</v>
      </c>
      <c r="J235" s="62"/>
      <c r="L235" s="33"/>
    </row>
    <row r="236" spans="1:12" ht="47.25">
      <c r="A236" s="20"/>
      <c r="B236" s="53" t="s">
        <v>489</v>
      </c>
      <c r="C236" s="7" t="s">
        <v>247</v>
      </c>
      <c r="D236" s="1">
        <v>326.7</v>
      </c>
      <c r="E236" s="6"/>
      <c r="F236" s="1">
        <v>193.68117</v>
      </c>
      <c r="G236" s="5"/>
      <c r="H236" s="97">
        <f t="shared" si="21"/>
        <v>-133.01882999999998</v>
      </c>
      <c r="I236" s="98">
        <f t="shared" si="22"/>
        <v>59.284104683195594</v>
      </c>
      <c r="J236" s="62"/>
      <c r="L236" s="33"/>
    </row>
    <row r="237" spans="1:12" ht="31.5">
      <c r="A237" s="20"/>
      <c r="B237" s="53" t="s">
        <v>489</v>
      </c>
      <c r="C237" s="7" t="s">
        <v>248</v>
      </c>
      <c r="D237" s="1">
        <v>42</v>
      </c>
      <c r="E237" s="6"/>
      <c r="F237" s="1">
        <v>29.42155</v>
      </c>
      <c r="G237" s="5"/>
      <c r="H237" s="97">
        <f t="shared" si="21"/>
        <v>-12.57845</v>
      </c>
      <c r="I237" s="98">
        <f t="shared" si="22"/>
        <v>70.05130952380952</v>
      </c>
      <c r="J237" s="62"/>
      <c r="L237" s="33"/>
    </row>
    <row r="238" spans="1:12" ht="31.5">
      <c r="A238" s="20"/>
      <c r="B238" s="53" t="s">
        <v>489</v>
      </c>
      <c r="C238" s="7" t="s">
        <v>249</v>
      </c>
      <c r="D238" s="1">
        <v>3.5</v>
      </c>
      <c r="E238" s="6"/>
      <c r="F238" s="1">
        <v>3.492</v>
      </c>
      <c r="G238" s="5"/>
      <c r="H238" s="97">
        <f t="shared" si="21"/>
        <v>-0.008000000000000007</v>
      </c>
      <c r="I238" s="98">
        <f t="shared" si="22"/>
        <v>99.77142857142857</v>
      </c>
      <c r="J238" s="62"/>
      <c r="L238" s="33"/>
    </row>
    <row r="239" spans="1:12" ht="31.5">
      <c r="A239" s="20"/>
      <c r="B239" s="53" t="s">
        <v>489</v>
      </c>
      <c r="C239" s="7" t="s">
        <v>250</v>
      </c>
      <c r="D239" s="1">
        <v>82.78454</v>
      </c>
      <c r="E239" s="6"/>
      <c r="F239" s="1">
        <v>82.78454</v>
      </c>
      <c r="G239" s="5"/>
      <c r="H239" s="97">
        <f t="shared" si="21"/>
        <v>0</v>
      </c>
      <c r="I239" s="98">
        <f t="shared" si="22"/>
        <v>100</v>
      </c>
      <c r="J239" s="62"/>
      <c r="L239" s="33"/>
    </row>
    <row r="240" spans="1:12" ht="15.75">
      <c r="A240" s="20"/>
      <c r="B240" s="107" t="s">
        <v>468</v>
      </c>
      <c r="C240" s="59" t="s">
        <v>251</v>
      </c>
      <c r="D240" s="6">
        <f>D241+D246+D242+D243+D244+D245</f>
        <v>332.3</v>
      </c>
      <c r="E240" s="6">
        <f>E241+E246+E242+E243+E244+E245</f>
        <v>0</v>
      </c>
      <c r="F240" s="6">
        <f>F241+F246+F242+F243+F244+F245</f>
        <v>332.28700000000003</v>
      </c>
      <c r="G240" s="5"/>
      <c r="H240" s="96">
        <f t="shared" si="21"/>
        <v>-0.012999999999976808</v>
      </c>
      <c r="I240" s="123">
        <f t="shared" si="22"/>
        <v>99.99608787240446</v>
      </c>
      <c r="J240" s="62"/>
      <c r="L240" s="33"/>
    </row>
    <row r="241" spans="1:12" ht="94.5">
      <c r="A241" s="20" t="s">
        <v>310</v>
      </c>
      <c r="B241" s="52" t="s">
        <v>469</v>
      </c>
      <c r="C241" s="3" t="s">
        <v>252</v>
      </c>
      <c r="D241" s="14">
        <v>239</v>
      </c>
      <c r="E241" s="15"/>
      <c r="F241" s="4">
        <v>238.994</v>
      </c>
      <c r="G241" s="5"/>
      <c r="H241" s="97">
        <f t="shared" si="21"/>
        <v>-0.006000000000000227</v>
      </c>
      <c r="I241" s="98">
        <f t="shared" si="22"/>
        <v>99.99748953974895</v>
      </c>
      <c r="J241" s="62"/>
      <c r="L241" s="33"/>
    </row>
    <row r="242" spans="1:12" ht="83.25" customHeight="1">
      <c r="A242" s="25"/>
      <c r="B242" s="53" t="s">
        <v>469</v>
      </c>
      <c r="C242" s="3" t="s">
        <v>253</v>
      </c>
      <c r="D242" s="1">
        <v>30</v>
      </c>
      <c r="E242" s="6"/>
      <c r="F242" s="1">
        <v>29.993</v>
      </c>
      <c r="G242" s="5"/>
      <c r="H242" s="97">
        <f t="shared" si="21"/>
        <v>-0.0070000000000014495</v>
      </c>
      <c r="I242" s="98">
        <f t="shared" si="22"/>
        <v>99.97666666666666</v>
      </c>
      <c r="J242" s="2"/>
      <c r="L242" s="44"/>
    </row>
    <row r="243" spans="1:12" ht="95.25" customHeight="1">
      <c r="A243" s="25"/>
      <c r="B243" s="53" t="s">
        <v>469</v>
      </c>
      <c r="C243" s="59" t="s">
        <v>254</v>
      </c>
      <c r="D243" s="1">
        <v>36.3</v>
      </c>
      <c r="E243" s="6"/>
      <c r="F243" s="1">
        <v>36.3</v>
      </c>
      <c r="G243" s="5"/>
      <c r="H243" s="97">
        <f t="shared" si="21"/>
        <v>0</v>
      </c>
      <c r="I243" s="98">
        <f t="shared" si="22"/>
        <v>100</v>
      </c>
      <c r="J243" s="2"/>
      <c r="L243" s="44"/>
    </row>
    <row r="244" spans="1:12" ht="81" customHeight="1">
      <c r="A244" s="25"/>
      <c r="B244" s="53" t="s">
        <v>469</v>
      </c>
      <c r="C244" s="59" t="s">
        <v>255</v>
      </c>
      <c r="D244" s="1">
        <v>10</v>
      </c>
      <c r="E244" s="6"/>
      <c r="F244" s="1">
        <v>10</v>
      </c>
      <c r="G244" s="5"/>
      <c r="H244" s="97">
        <f t="shared" si="21"/>
        <v>0</v>
      </c>
      <c r="I244" s="98">
        <f t="shared" si="22"/>
        <v>100</v>
      </c>
      <c r="J244" s="2"/>
      <c r="L244" s="44"/>
    </row>
    <row r="245" spans="1:12" ht="66" customHeight="1">
      <c r="A245" s="25"/>
      <c r="B245" s="53" t="s">
        <v>469</v>
      </c>
      <c r="C245" s="51" t="s">
        <v>256</v>
      </c>
      <c r="D245" s="1">
        <v>17</v>
      </c>
      <c r="E245" s="6"/>
      <c r="F245" s="1">
        <v>17</v>
      </c>
      <c r="G245" s="5"/>
      <c r="H245" s="97">
        <f t="shared" si="21"/>
        <v>0</v>
      </c>
      <c r="I245" s="98">
        <f t="shared" si="22"/>
        <v>100</v>
      </c>
      <c r="J245" s="2"/>
      <c r="L245" s="44"/>
    </row>
    <row r="246" spans="1:12" ht="48.75" customHeight="1" hidden="1">
      <c r="A246" s="25" t="s">
        <v>300</v>
      </c>
      <c r="B246" s="129" t="s">
        <v>95</v>
      </c>
      <c r="C246" s="116" t="s">
        <v>97</v>
      </c>
      <c r="D246" s="117">
        <v>0</v>
      </c>
      <c r="E246" s="117"/>
      <c r="F246" s="117">
        <v>0</v>
      </c>
      <c r="G246" s="114"/>
      <c r="H246" s="125">
        <f t="shared" si="21"/>
        <v>0</v>
      </c>
      <c r="I246" s="126" t="e">
        <f t="shared" si="22"/>
        <v>#DIV/0!</v>
      </c>
      <c r="J246" s="2"/>
      <c r="L246" s="44"/>
    </row>
    <row r="247" spans="1:12" ht="21.75" customHeight="1">
      <c r="A247" s="16"/>
      <c r="B247" s="167"/>
      <c r="C247" s="156" t="s">
        <v>483</v>
      </c>
      <c r="D247" s="106">
        <f>D249+D251+D257+D260+D264</f>
        <v>3684.285</v>
      </c>
      <c r="E247" s="106">
        <f>E249+E251+E257+E260</f>
        <v>19</v>
      </c>
      <c r="F247" s="106">
        <f>F249+F251+F257+F260+F264</f>
        <v>3398.23293</v>
      </c>
      <c r="G247" s="106" t="e">
        <f>#REF!+#REF!+#REF!+#REF!+#REF!+#REF!+#REF!+#REF!</f>
        <v>#REF!</v>
      </c>
      <c r="H247" s="96">
        <f t="shared" si="21"/>
        <v>-286.05206999999973</v>
      </c>
      <c r="I247" s="123">
        <f t="shared" si="22"/>
        <v>92.23588647458055</v>
      </c>
      <c r="J247" s="2"/>
      <c r="L247" s="44"/>
    </row>
    <row r="248" spans="1:12" ht="15.75" hidden="1">
      <c r="A248" s="31" t="s">
        <v>287</v>
      </c>
      <c r="B248" s="87" t="s">
        <v>288</v>
      </c>
      <c r="C248" s="156" t="s">
        <v>385</v>
      </c>
      <c r="D248" s="106"/>
      <c r="E248" s="106"/>
      <c r="F248" s="106"/>
      <c r="G248" s="106"/>
      <c r="H248" s="96">
        <f t="shared" si="21"/>
        <v>0</v>
      </c>
      <c r="I248" s="123" t="e">
        <f t="shared" si="22"/>
        <v>#DIV/0!</v>
      </c>
      <c r="J248" s="2"/>
      <c r="L248" s="44"/>
    </row>
    <row r="249" spans="1:12" ht="20.25" customHeight="1">
      <c r="A249" s="31" t="s">
        <v>287</v>
      </c>
      <c r="B249" s="87" t="s">
        <v>288</v>
      </c>
      <c r="C249" s="143" t="s">
        <v>39</v>
      </c>
      <c r="D249" s="106">
        <v>137.1</v>
      </c>
      <c r="E249" s="106"/>
      <c r="F249" s="106">
        <v>46.4</v>
      </c>
      <c r="G249" s="106"/>
      <c r="H249" s="96">
        <f t="shared" si="21"/>
        <v>-90.69999999999999</v>
      </c>
      <c r="I249" s="123">
        <f t="shared" si="22"/>
        <v>33.84390955506929</v>
      </c>
      <c r="J249" s="2"/>
      <c r="L249" s="44"/>
    </row>
    <row r="250" spans="1:12" ht="13.5" customHeight="1" hidden="1">
      <c r="A250" s="31" t="s">
        <v>287</v>
      </c>
      <c r="B250" s="87" t="s">
        <v>288</v>
      </c>
      <c r="C250" s="59" t="s">
        <v>481</v>
      </c>
      <c r="D250" s="106">
        <v>0</v>
      </c>
      <c r="E250" s="106"/>
      <c r="F250" s="106"/>
      <c r="G250" s="106"/>
      <c r="H250" s="96">
        <f t="shared" si="21"/>
        <v>0</v>
      </c>
      <c r="I250" s="123" t="e">
        <f t="shared" si="22"/>
        <v>#DIV/0!</v>
      </c>
      <c r="J250" s="2"/>
      <c r="L250" s="44"/>
    </row>
    <row r="251" spans="1:12" ht="15.75">
      <c r="A251" s="20" t="s">
        <v>289</v>
      </c>
      <c r="B251" s="87" t="s">
        <v>290</v>
      </c>
      <c r="C251" s="143" t="s">
        <v>257</v>
      </c>
      <c r="D251" s="106">
        <f>D252+D253+D254+D255+D256</f>
        <v>3359.249</v>
      </c>
      <c r="E251" s="106">
        <f>E252+E253+E254+E255+E256</f>
        <v>0</v>
      </c>
      <c r="F251" s="106">
        <f>F252+F253+F254+F255+F256</f>
        <v>3179.997</v>
      </c>
      <c r="G251" s="106"/>
      <c r="H251" s="96">
        <f t="shared" si="21"/>
        <v>-179.25199999999995</v>
      </c>
      <c r="I251" s="123">
        <f t="shared" si="22"/>
        <v>94.66392637163842</v>
      </c>
      <c r="J251" s="2"/>
      <c r="L251" s="44"/>
    </row>
    <row r="252" spans="1:12" ht="15.75">
      <c r="A252" s="20"/>
      <c r="B252" s="87" t="s">
        <v>349</v>
      </c>
      <c r="C252" s="84" t="s">
        <v>55</v>
      </c>
      <c r="D252" s="106">
        <v>1816.249</v>
      </c>
      <c r="E252" s="106"/>
      <c r="F252" s="106">
        <v>1729.6</v>
      </c>
      <c r="G252" s="106"/>
      <c r="H252" s="96">
        <f t="shared" si="21"/>
        <v>-86.64900000000011</v>
      </c>
      <c r="I252" s="123">
        <f t="shared" si="22"/>
        <v>95.22923343660477</v>
      </c>
      <c r="J252" s="2"/>
      <c r="L252" s="44"/>
    </row>
    <row r="253" spans="1:12" ht="15.75">
      <c r="A253" s="20"/>
      <c r="B253" s="87" t="s">
        <v>351</v>
      </c>
      <c r="C253" s="84" t="s">
        <v>54</v>
      </c>
      <c r="D253" s="106">
        <v>568.8</v>
      </c>
      <c r="E253" s="106"/>
      <c r="F253" s="106">
        <v>515.1</v>
      </c>
      <c r="G253" s="106"/>
      <c r="H253" s="96">
        <f t="shared" si="21"/>
        <v>-53.69999999999993</v>
      </c>
      <c r="I253" s="123">
        <f t="shared" si="22"/>
        <v>90.55907172995782</v>
      </c>
      <c r="J253" s="2"/>
      <c r="L253" s="44"/>
    </row>
    <row r="254" spans="1:12" ht="15.75">
      <c r="A254" s="20"/>
      <c r="B254" s="87" t="s">
        <v>353</v>
      </c>
      <c r="C254" s="143" t="s">
        <v>391</v>
      </c>
      <c r="D254" s="106">
        <v>14</v>
      </c>
      <c r="E254" s="106"/>
      <c r="F254" s="106">
        <v>5.7</v>
      </c>
      <c r="G254" s="106"/>
      <c r="H254" s="96">
        <f t="shared" si="21"/>
        <v>-8.3</v>
      </c>
      <c r="I254" s="123">
        <f t="shared" si="22"/>
        <v>40.714285714285715</v>
      </c>
      <c r="J254" s="2"/>
      <c r="L254" s="44"/>
    </row>
    <row r="255" spans="1:12" ht="31.5">
      <c r="A255" s="20"/>
      <c r="B255" s="87" t="s">
        <v>370</v>
      </c>
      <c r="C255" s="143" t="s">
        <v>394</v>
      </c>
      <c r="D255" s="106">
        <v>960</v>
      </c>
      <c r="E255" s="106"/>
      <c r="F255" s="106">
        <v>929.4</v>
      </c>
      <c r="G255" s="106"/>
      <c r="H255" s="96">
        <f t="shared" si="21"/>
        <v>-30.600000000000023</v>
      </c>
      <c r="I255" s="123">
        <f t="shared" si="22"/>
        <v>96.8125</v>
      </c>
      <c r="J255" s="2"/>
      <c r="L255" s="44"/>
    </row>
    <row r="256" spans="1:12" ht="20.25" customHeight="1">
      <c r="A256" s="20"/>
      <c r="B256" s="87" t="s">
        <v>365</v>
      </c>
      <c r="C256" s="143" t="s">
        <v>395</v>
      </c>
      <c r="D256" s="106">
        <v>0.2</v>
      </c>
      <c r="E256" s="106"/>
      <c r="F256" s="106">
        <v>0.197</v>
      </c>
      <c r="G256" s="106"/>
      <c r="H256" s="96">
        <f t="shared" si="21"/>
        <v>-0.0030000000000000027</v>
      </c>
      <c r="I256" s="123">
        <f t="shared" si="22"/>
        <v>98.5</v>
      </c>
      <c r="J256" s="2"/>
      <c r="L256" s="44"/>
    </row>
    <row r="257" spans="1:12" ht="15.75">
      <c r="A257" s="20"/>
      <c r="B257" s="87" t="s">
        <v>292</v>
      </c>
      <c r="C257" s="143" t="s">
        <v>258</v>
      </c>
      <c r="D257" s="106">
        <f>D258+D259</f>
        <v>53.26</v>
      </c>
      <c r="E257" s="106">
        <f>E258+E259</f>
        <v>19</v>
      </c>
      <c r="F257" s="106">
        <f>F258+F259</f>
        <v>42.26</v>
      </c>
      <c r="G257" s="106"/>
      <c r="H257" s="96">
        <f t="shared" si="21"/>
        <v>-11</v>
      </c>
      <c r="I257" s="123">
        <f t="shared" si="22"/>
        <v>79.34660157716861</v>
      </c>
      <c r="J257" s="2"/>
      <c r="L257" s="44"/>
    </row>
    <row r="258" spans="1:12" ht="63">
      <c r="A258" s="20"/>
      <c r="B258" s="52" t="s">
        <v>512</v>
      </c>
      <c r="C258" s="7" t="s">
        <v>234</v>
      </c>
      <c r="D258" s="1">
        <v>8.86</v>
      </c>
      <c r="E258" s="18"/>
      <c r="F258" s="4">
        <v>8.86</v>
      </c>
      <c r="G258" s="5"/>
      <c r="H258" s="97">
        <f t="shared" si="21"/>
        <v>0</v>
      </c>
      <c r="I258" s="98">
        <f t="shared" si="22"/>
        <v>100</v>
      </c>
      <c r="J258" s="2"/>
      <c r="L258" s="44"/>
    </row>
    <row r="259" spans="1:12" ht="65.25" customHeight="1">
      <c r="A259" s="31" t="s">
        <v>303</v>
      </c>
      <c r="B259" s="52" t="s">
        <v>304</v>
      </c>
      <c r="C259" s="21" t="s">
        <v>14</v>
      </c>
      <c r="D259" s="18">
        <v>44.4</v>
      </c>
      <c r="E259" s="18">
        <v>19</v>
      </c>
      <c r="F259" s="4">
        <v>33.4</v>
      </c>
      <c r="G259" s="5">
        <f>F259-L251</f>
        <v>33.4</v>
      </c>
      <c r="H259" s="97">
        <f t="shared" si="21"/>
        <v>-11</v>
      </c>
      <c r="I259" s="98">
        <f t="shared" si="22"/>
        <v>75.22522522522522</v>
      </c>
      <c r="J259" s="2"/>
      <c r="L259" s="44"/>
    </row>
    <row r="260" spans="1:12" ht="15.75">
      <c r="A260" s="22" t="s">
        <v>314</v>
      </c>
      <c r="B260" s="107" t="s">
        <v>327</v>
      </c>
      <c r="C260" s="59" t="s">
        <v>259</v>
      </c>
      <c r="D260" s="106">
        <f>D261+D262+D263</f>
        <v>132.976</v>
      </c>
      <c r="E260" s="106">
        <f>E261+E262+E263</f>
        <v>0</v>
      </c>
      <c r="F260" s="106">
        <f>F261+F262+F263</f>
        <v>127.97592999999999</v>
      </c>
      <c r="G260" s="106"/>
      <c r="H260" s="96">
        <f t="shared" si="21"/>
        <v>-5.000070000000008</v>
      </c>
      <c r="I260" s="123">
        <f t="shared" si="22"/>
        <v>96.23987035254481</v>
      </c>
      <c r="J260" s="2"/>
      <c r="L260" s="44"/>
    </row>
    <row r="261" spans="1:12" ht="22.5" customHeight="1">
      <c r="A261" s="22"/>
      <c r="B261" s="53" t="s">
        <v>447</v>
      </c>
      <c r="C261" s="28" t="s">
        <v>237</v>
      </c>
      <c r="D261" s="14">
        <v>0.411</v>
      </c>
      <c r="E261" s="14"/>
      <c r="F261" s="14">
        <v>0.4</v>
      </c>
      <c r="G261" s="14"/>
      <c r="H261" s="97">
        <f aca="true" t="shared" si="23" ref="H261:H288">F261-D261</f>
        <v>-0.010999999999999954</v>
      </c>
      <c r="I261" s="98">
        <f aca="true" t="shared" si="24" ref="I261:I288">F261/D261*100</f>
        <v>97.32360097323603</v>
      </c>
      <c r="J261" s="2"/>
      <c r="L261" s="44"/>
    </row>
    <row r="262" spans="1:12" ht="15.75">
      <c r="A262" s="22"/>
      <c r="B262" s="53" t="s">
        <v>278</v>
      </c>
      <c r="C262" s="28" t="s">
        <v>261</v>
      </c>
      <c r="D262" s="14">
        <v>0.865</v>
      </c>
      <c r="E262" s="14"/>
      <c r="F262" s="14">
        <v>0.77593</v>
      </c>
      <c r="G262" s="14"/>
      <c r="H262" s="97">
        <f t="shared" si="23"/>
        <v>-0.08906999999999998</v>
      </c>
      <c r="I262" s="98">
        <f t="shared" si="24"/>
        <v>89.70289017341041</v>
      </c>
      <c r="J262" s="2"/>
      <c r="L262" s="44"/>
    </row>
    <row r="263" spans="1:12" ht="15.75">
      <c r="A263" s="22"/>
      <c r="B263" s="53" t="s">
        <v>448</v>
      </c>
      <c r="C263" s="175" t="s">
        <v>260</v>
      </c>
      <c r="D263" s="14">
        <v>131.7</v>
      </c>
      <c r="E263" s="14"/>
      <c r="F263" s="14">
        <v>126.8</v>
      </c>
      <c r="G263" s="14"/>
      <c r="H263" s="97">
        <f t="shared" si="23"/>
        <v>-4.8999999999999915</v>
      </c>
      <c r="I263" s="98">
        <f t="shared" si="24"/>
        <v>96.27942293090358</v>
      </c>
      <c r="J263" s="2"/>
      <c r="L263" s="44"/>
    </row>
    <row r="264" spans="1:12" ht="31.5">
      <c r="A264" s="22"/>
      <c r="B264" s="107" t="s">
        <v>317</v>
      </c>
      <c r="C264" s="3" t="s">
        <v>40</v>
      </c>
      <c r="D264" s="106">
        <v>1.7</v>
      </c>
      <c r="E264" s="106"/>
      <c r="F264" s="106">
        <v>1.6</v>
      </c>
      <c r="G264" s="106"/>
      <c r="H264" s="96">
        <f>F264-D264</f>
        <v>-0.09999999999999987</v>
      </c>
      <c r="I264" s="123">
        <f>F264/D264*100</f>
        <v>94.11764705882354</v>
      </c>
      <c r="J264" s="2"/>
      <c r="L264" s="44"/>
    </row>
    <row r="265" spans="1:12" ht="24" customHeight="1">
      <c r="A265" s="31"/>
      <c r="B265" s="87"/>
      <c r="C265" s="156" t="s">
        <v>485</v>
      </c>
      <c r="D265" s="106">
        <f>D266+D267+D274+D279+D280+D286</f>
        <v>1008.24684</v>
      </c>
      <c r="E265" s="106">
        <f>E266+E267+E274+E279+E280+E286</f>
        <v>20.700000000000003</v>
      </c>
      <c r="F265" s="106">
        <f>F266+F267+F274+F279+F280+F286</f>
        <v>999.7120000000001</v>
      </c>
      <c r="G265" s="106"/>
      <c r="H265" s="96">
        <f t="shared" si="23"/>
        <v>-8.534839999999917</v>
      </c>
      <c r="I265" s="123">
        <f t="shared" si="24"/>
        <v>99.15349697500665</v>
      </c>
      <c r="J265" s="2"/>
      <c r="L265" s="44"/>
    </row>
    <row r="266" spans="1:12" ht="24" customHeight="1">
      <c r="A266" s="31"/>
      <c r="B266" s="87" t="s">
        <v>288</v>
      </c>
      <c r="C266" s="156" t="s">
        <v>126</v>
      </c>
      <c r="D266" s="106">
        <v>1.1</v>
      </c>
      <c r="E266" s="106"/>
      <c r="F266" s="106">
        <v>0.7</v>
      </c>
      <c r="G266" s="106"/>
      <c r="H266" s="96">
        <f t="shared" si="23"/>
        <v>-0.40000000000000013</v>
      </c>
      <c r="I266" s="123">
        <f t="shared" si="24"/>
        <v>63.636363636363626</v>
      </c>
      <c r="J266" s="2"/>
      <c r="L266" s="44"/>
    </row>
    <row r="267" spans="1:12" ht="15.75">
      <c r="A267" s="20" t="s">
        <v>289</v>
      </c>
      <c r="B267" s="87" t="s">
        <v>290</v>
      </c>
      <c r="C267" s="143" t="s">
        <v>257</v>
      </c>
      <c r="D267" s="106">
        <f>D268+D269+D270+D271+D273+D272</f>
        <v>850.3100000000001</v>
      </c>
      <c r="E267" s="106">
        <f>E268+E269+E270+E271+E273+E272</f>
        <v>0</v>
      </c>
      <c r="F267" s="106">
        <f>F268+F269+F270+F271+F273+F272</f>
        <v>846.8000000000001</v>
      </c>
      <c r="G267" s="106"/>
      <c r="H267" s="96">
        <f t="shared" si="23"/>
        <v>-3.509999999999991</v>
      </c>
      <c r="I267" s="123">
        <f t="shared" si="24"/>
        <v>99.58720937070011</v>
      </c>
      <c r="J267" s="2"/>
      <c r="L267" s="44"/>
    </row>
    <row r="268" spans="1:12" ht="15.75">
      <c r="A268" s="20"/>
      <c r="B268" s="52" t="s">
        <v>349</v>
      </c>
      <c r="C268" s="23" t="s">
        <v>55</v>
      </c>
      <c r="D268" s="14">
        <v>374.8</v>
      </c>
      <c r="E268" s="14"/>
      <c r="F268" s="14">
        <v>374.8</v>
      </c>
      <c r="G268" s="14"/>
      <c r="H268" s="97">
        <f t="shared" si="23"/>
        <v>0</v>
      </c>
      <c r="I268" s="98">
        <f t="shared" si="24"/>
        <v>100</v>
      </c>
      <c r="J268" s="2"/>
      <c r="L268" s="44"/>
    </row>
    <row r="269" spans="1:12" ht="15.75">
      <c r="A269" s="20"/>
      <c r="B269" s="52" t="s">
        <v>351</v>
      </c>
      <c r="C269" s="23" t="s">
        <v>54</v>
      </c>
      <c r="D269" s="14">
        <v>440.1</v>
      </c>
      <c r="E269" s="14"/>
      <c r="F269" s="14">
        <v>436.6</v>
      </c>
      <c r="G269" s="14"/>
      <c r="H269" s="97">
        <f t="shared" si="23"/>
        <v>-3.5</v>
      </c>
      <c r="I269" s="98">
        <f t="shared" si="24"/>
        <v>99.20472619859123</v>
      </c>
      <c r="J269" s="2"/>
      <c r="L269" s="44"/>
    </row>
    <row r="270" spans="1:12" ht="15.75">
      <c r="A270" s="20"/>
      <c r="B270" s="52" t="s">
        <v>353</v>
      </c>
      <c r="C270" s="21" t="s">
        <v>391</v>
      </c>
      <c r="D270" s="14">
        <v>10.5</v>
      </c>
      <c r="E270" s="14"/>
      <c r="F270" s="14">
        <v>10.5</v>
      </c>
      <c r="G270" s="14"/>
      <c r="H270" s="97">
        <f t="shared" si="23"/>
        <v>0</v>
      </c>
      <c r="I270" s="98">
        <f t="shared" si="24"/>
        <v>100</v>
      </c>
      <c r="J270" s="2"/>
      <c r="L270" s="44"/>
    </row>
    <row r="271" spans="1:12" ht="18.75" customHeight="1" hidden="1">
      <c r="A271" s="20"/>
      <c r="B271" s="52" t="s">
        <v>368</v>
      </c>
      <c r="C271" s="21" t="s">
        <v>57</v>
      </c>
      <c r="D271" s="14">
        <v>0</v>
      </c>
      <c r="E271" s="14"/>
      <c r="F271" s="14">
        <v>0</v>
      </c>
      <c r="G271" s="14"/>
      <c r="H271" s="97">
        <f>F271-D271</f>
        <v>0</v>
      </c>
      <c r="I271" s="98" t="e">
        <f>F271/D271*100</f>
        <v>#DIV/0!</v>
      </c>
      <c r="J271" s="2"/>
      <c r="L271" s="44"/>
    </row>
    <row r="272" spans="1:12" ht="31.5" customHeight="1">
      <c r="A272" s="20"/>
      <c r="B272" s="52" t="s">
        <v>370</v>
      </c>
      <c r="C272" s="21" t="s">
        <v>394</v>
      </c>
      <c r="D272" s="14">
        <v>20.6</v>
      </c>
      <c r="E272" s="14"/>
      <c r="F272" s="14">
        <v>20.6</v>
      </c>
      <c r="G272" s="14"/>
      <c r="H272" s="97">
        <f>F272-D272</f>
        <v>0</v>
      </c>
      <c r="I272" s="98">
        <f>F272/D272*100</f>
        <v>100</v>
      </c>
      <c r="J272" s="2"/>
      <c r="L272" s="44"/>
    </row>
    <row r="273" spans="1:12" ht="17.25" customHeight="1">
      <c r="A273" s="20"/>
      <c r="B273" s="52" t="s">
        <v>365</v>
      </c>
      <c r="C273" s="21" t="s">
        <v>395</v>
      </c>
      <c r="D273" s="14">
        <v>4.31</v>
      </c>
      <c r="E273" s="14"/>
      <c r="F273" s="14">
        <v>4.3</v>
      </c>
      <c r="G273" s="14"/>
      <c r="H273" s="97">
        <f t="shared" si="23"/>
        <v>-0.009999999999999787</v>
      </c>
      <c r="I273" s="98">
        <f t="shared" si="24"/>
        <v>99.76798143851508</v>
      </c>
      <c r="J273" s="2"/>
      <c r="L273" s="44"/>
    </row>
    <row r="274" spans="1:12" ht="15.75">
      <c r="A274" s="20"/>
      <c r="B274" s="87" t="s">
        <v>292</v>
      </c>
      <c r="C274" s="143" t="s">
        <v>258</v>
      </c>
      <c r="D274" s="106">
        <f>D275+D276+D277+D278</f>
        <v>103.17652000000001</v>
      </c>
      <c r="E274" s="106">
        <f>E275+E276+E277+E278</f>
        <v>0</v>
      </c>
      <c r="F274" s="106">
        <f>F275+F276+F277+F278</f>
        <v>103</v>
      </c>
      <c r="G274" s="106"/>
      <c r="H274" s="96">
        <f t="shared" si="23"/>
        <v>-0.17652000000001067</v>
      </c>
      <c r="I274" s="123">
        <f t="shared" si="24"/>
        <v>99.82891456311958</v>
      </c>
      <c r="J274" s="2"/>
      <c r="L274" s="44"/>
    </row>
    <row r="275" spans="1:12" ht="31.5">
      <c r="A275" s="20"/>
      <c r="B275" s="52" t="s">
        <v>301</v>
      </c>
      <c r="C275" s="21" t="s">
        <v>185</v>
      </c>
      <c r="D275" s="14">
        <v>0.8636</v>
      </c>
      <c r="E275" s="14"/>
      <c r="F275" s="14">
        <v>0.9</v>
      </c>
      <c r="G275" s="14"/>
      <c r="H275" s="97">
        <f t="shared" si="23"/>
        <v>0.03639999999999999</v>
      </c>
      <c r="I275" s="98">
        <f t="shared" si="24"/>
        <v>104.21491431218158</v>
      </c>
      <c r="J275" s="2"/>
      <c r="L275" s="44"/>
    </row>
    <row r="276" spans="1:12" ht="63">
      <c r="A276" s="20"/>
      <c r="B276" s="52" t="s">
        <v>512</v>
      </c>
      <c r="C276" s="7" t="s">
        <v>234</v>
      </c>
      <c r="D276" s="14">
        <v>69.5</v>
      </c>
      <c r="E276" s="14"/>
      <c r="F276" s="14">
        <v>69.3</v>
      </c>
      <c r="G276" s="14"/>
      <c r="H276" s="97">
        <f t="shared" si="23"/>
        <v>-0.20000000000000284</v>
      </c>
      <c r="I276" s="98">
        <f t="shared" si="24"/>
        <v>99.71223021582733</v>
      </c>
      <c r="J276" s="2"/>
      <c r="L276" s="44"/>
    </row>
    <row r="277" spans="1:12" ht="47.25">
      <c r="A277" s="20"/>
      <c r="B277" s="52" t="s">
        <v>519</v>
      </c>
      <c r="C277" s="3" t="s">
        <v>262</v>
      </c>
      <c r="D277" s="14">
        <v>4.81292</v>
      </c>
      <c r="E277" s="14"/>
      <c r="F277" s="14">
        <v>4.8</v>
      </c>
      <c r="G277" s="14"/>
      <c r="H277" s="97">
        <f t="shared" si="23"/>
        <v>-0.012920000000000265</v>
      </c>
      <c r="I277" s="98">
        <f t="shared" si="24"/>
        <v>99.73155589538159</v>
      </c>
      <c r="J277" s="2"/>
      <c r="L277" s="44"/>
    </row>
    <row r="278" spans="1:12" ht="63">
      <c r="A278" s="20"/>
      <c r="B278" s="52" t="s">
        <v>304</v>
      </c>
      <c r="C278" s="21" t="s">
        <v>14</v>
      </c>
      <c r="D278" s="14">
        <v>28</v>
      </c>
      <c r="E278" s="14"/>
      <c r="F278" s="14">
        <v>28</v>
      </c>
      <c r="G278" s="14"/>
      <c r="H278" s="97">
        <f t="shared" si="23"/>
        <v>0</v>
      </c>
      <c r="I278" s="98">
        <f t="shared" si="24"/>
        <v>100</v>
      </c>
      <c r="J278" s="2"/>
      <c r="L278" s="44"/>
    </row>
    <row r="279" spans="1:12" ht="63">
      <c r="A279" s="31" t="s">
        <v>303</v>
      </c>
      <c r="B279" s="87" t="s">
        <v>313</v>
      </c>
      <c r="C279" s="59" t="s">
        <v>263</v>
      </c>
      <c r="D279" s="6">
        <v>33.44832</v>
      </c>
      <c r="E279" s="6">
        <v>20.6</v>
      </c>
      <c r="F279" s="6">
        <v>33.4</v>
      </c>
      <c r="G279" s="5"/>
      <c r="H279" s="96">
        <f t="shared" si="23"/>
        <v>-0.048320000000003915</v>
      </c>
      <c r="I279" s="123">
        <f t="shared" si="24"/>
        <v>99.85553833495972</v>
      </c>
      <c r="J279" s="2"/>
      <c r="L279" s="44"/>
    </row>
    <row r="280" spans="1:12" ht="15.75">
      <c r="A280" s="22" t="s">
        <v>314</v>
      </c>
      <c r="B280" s="107" t="s">
        <v>327</v>
      </c>
      <c r="C280" s="84" t="s">
        <v>259</v>
      </c>
      <c r="D280" s="176">
        <f>D281+D282+D283+D284</f>
        <v>15.212000000000002</v>
      </c>
      <c r="E280" s="176">
        <f>E281+E282+E283+E284</f>
        <v>0</v>
      </c>
      <c r="F280" s="176">
        <f>F281+F283</f>
        <v>10.812000000000001</v>
      </c>
      <c r="G280" s="106"/>
      <c r="H280" s="96">
        <f t="shared" si="23"/>
        <v>-4.4</v>
      </c>
      <c r="I280" s="123">
        <f t="shared" si="24"/>
        <v>71.07546673678675</v>
      </c>
      <c r="J280" s="2"/>
      <c r="L280" s="44"/>
    </row>
    <row r="281" spans="1:12" ht="15.75">
      <c r="A281" s="22"/>
      <c r="B281" s="107" t="s">
        <v>446</v>
      </c>
      <c r="C281" s="163" t="s">
        <v>264</v>
      </c>
      <c r="D281" s="176">
        <v>3.2</v>
      </c>
      <c r="E281" s="106"/>
      <c r="F281" s="106">
        <v>3.2</v>
      </c>
      <c r="G281" s="106"/>
      <c r="H281" s="96">
        <f t="shared" si="23"/>
        <v>0</v>
      </c>
      <c r="I281" s="123">
        <f t="shared" si="24"/>
        <v>100</v>
      </c>
      <c r="J281" s="2"/>
      <c r="L281" s="44"/>
    </row>
    <row r="282" spans="1:12" ht="15.75" customHeight="1" hidden="1">
      <c r="A282" s="22"/>
      <c r="B282" s="107" t="s">
        <v>447</v>
      </c>
      <c r="C282" s="163" t="s">
        <v>56</v>
      </c>
      <c r="D282" s="176">
        <v>0</v>
      </c>
      <c r="E282" s="106"/>
      <c r="F282" s="106">
        <v>0</v>
      </c>
      <c r="G282" s="106"/>
      <c r="H282" s="96">
        <f t="shared" si="23"/>
        <v>0</v>
      </c>
      <c r="I282" s="123" t="e">
        <f t="shared" si="24"/>
        <v>#DIV/0!</v>
      </c>
      <c r="J282" s="2"/>
      <c r="L282" s="44"/>
    </row>
    <row r="283" spans="1:12" ht="15.75">
      <c r="A283" s="22"/>
      <c r="B283" s="107" t="s">
        <v>448</v>
      </c>
      <c r="C283" s="175" t="s">
        <v>260</v>
      </c>
      <c r="D283" s="176">
        <v>7.612</v>
      </c>
      <c r="E283" s="106"/>
      <c r="F283" s="106">
        <v>7.612</v>
      </c>
      <c r="G283" s="106"/>
      <c r="H283" s="96">
        <f t="shared" si="23"/>
        <v>0</v>
      </c>
      <c r="I283" s="123">
        <f t="shared" si="24"/>
        <v>100</v>
      </c>
      <c r="J283" s="2"/>
      <c r="L283" s="44"/>
    </row>
    <row r="284" spans="1:12" ht="36" customHeight="1">
      <c r="A284" s="22"/>
      <c r="B284" s="107" t="s">
        <v>420</v>
      </c>
      <c r="C284" s="175" t="s">
        <v>265</v>
      </c>
      <c r="D284" s="176">
        <v>4.4</v>
      </c>
      <c r="E284" s="106"/>
      <c r="F284" s="106">
        <v>0</v>
      </c>
      <c r="G284" s="106"/>
      <c r="H284" s="96">
        <f t="shared" si="23"/>
        <v>-4.4</v>
      </c>
      <c r="I284" s="123">
        <f t="shared" si="24"/>
        <v>0</v>
      </c>
      <c r="J284" s="2"/>
      <c r="L284" s="44"/>
    </row>
    <row r="285" spans="1:12" ht="66" customHeight="1">
      <c r="A285" s="22"/>
      <c r="B285" s="107" t="s">
        <v>411</v>
      </c>
      <c r="C285" s="59" t="s">
        <v>266</v>
      </c>
      <c r="D285" s="176">
        <v>0.1</v>
      </c>
      <c r="E285" s="106"/>
      <c r="F285" s="106">
        <v>0.1</v>
      </c>
      <c r="G285" s="106"/>
      <c r="H285" s="96">
        <f>F285-D285</f>
        <v>0</v>
      </c>
      <c r="I285" s="152">
        <f>F285/D285*100</f>
        <v>100</v>
      </c>
      <c r="J285" s="2"/>
      <c r="L285" s="44"/>
    </row>
    <row r="286" spans="1:12" ht="31.5">
      <c r="A286" s="31" t="s">
        <v>315</v>
      </c>
      <c r="B286" s="87" t="s">
        <v>317</v>
      </c>
      <c r="C286" s="156" t="s">
        <v>40</v>
      </c>
      <c r="D286" s="6">
        <v>5</v>
      </c>
      <c r="E286" s="6">
        <v>0.1</v>
      </c>
      <c r="F286" s="5">
        <v>5</v>
      </c>
      <c r="G286" s="5" t="e">
        <f>F286-#REF!</f>
        <v>#REF!</v>
      </c>
      <c r="H286" s="96">
        <f t="shared" si="23"/>
        <v>0</v>
      </c>
      <c r="I286" s="123">
        <f t="shared" si="24"/>
        <v>100</v>
      </c>
      <c r="J286" s="2"/>
      <c r="L286" s="63"/>
    </row>
    <row r="287" spans="1:12" ht="18" customHeight="1">
      <c r="A287" s="31"/>
      <c r="B287" s="173"/>
      <c r="C287" s="143" t="s">
        <v>384</v>
      </c>
      <c r="D287" s="6">
        <f>D183+D247+D265</f>
        <v>31897.093530000002</v>
      </c>
      <c r="E287" s="6">
        <f>E183+E247+E265</f>
        <v>155.7</v>
      </c>
      <c r="F287" s="6">
        <f>F183+F247+F265</f>
        <v>12940.990819999999</v>
      </c>
      <c r="G287" s="6" t="e">
        <f>G247+#REF!+#REF!</f>
        <v>#REF!</v>
      </c>
      <c r="H287" s="96">
        <f t="shared" si="23"/>
        <v>-18956.102710000003</v>
      </c>
      <c r="I287" s="123">
        <f t="shared" si="24"/>
        <v>40.57106584908333</v>
      </c>
      <c r="L287" s="33"/>
    </row>
    <row r="288" spans="1:12" ht="18" customHeight="1">
      <c r="A288" s="31"/>
      <c r="B288" s="173"/>
      <c r="C288" s="143" t="s">
        <v>280</v>
      </c>
      <c r="D288" s="6">
        <f>D287+D181</f>
        <v>193281.21623000005</v>
      </c>
      <c r="E288" s="6"/>
      <c r="F288" s="6">
        <f>F287+F181</f>
        <v>171770.28967000003</v>
      </c>
      <c r="G288" s="6"/>
      <c r="H288" s="96">
        <f t="shared" si="23"/>
        <v>-21510.92656000002</v>
      </c>
      <c r="I288" s="123">
        <f t="shared" si="24"/>
        <v>88.87065852565698</v>
      </c>
      <c r="L288" s="33"/>
    </row>
    <row r="289" spans="1:12" ht="78" customHeight="1">
      <c r="A289" s="190" t="s">
        <v>526</v>
      </c>
      <c r="B289" s="190"/>
      <c r="C289" s="190"/>
      <c r="D289" s="65"/>
      <c r="E289" s="65"/>
      <c r="F289" s="191" t="s">
        <v>60</v>
      </c>
      <c r="G289" s="191"/>
      <c r="H289" s="191"/>
      <c r="I289" s="191"/>
      <c r="L289" s="33"/>
    </row>
    <row r="290" spans="1:12" ht="18" customHeight="1">
      <c r="A290" s="177"/>
      <c r="B290" s="177"/>
      <c r="C290" s="177"/>
      <c r="G290" s="181"/>
      <c r="H290" s="181"/>
      <c r="L290" s="33"/>
    </row>
    <row r="291" spans="1:12" ht="18" customHeight="1">
      <c r="A291" s="177"/>
      <c r="B291" s="177"/>
      <c r="C291" s="177"/>
      <c r="L291" s="33"/>
    </row>
    <row r="292" spans="3:12" ht="15.75">
      <c r="C292" s="45"/>
      <c r="L292" s="38"/>
    </row>
    <row r="293" spans="3:12" ht="15.75">
      <c r="C293" s="46"/>
      <c r="D293" s="47"/>
      <c r="E293" s="47"/>
      <c r="F293" s="47"/>
      <c r="G293" s="48"/>
      <c r="L293" s="49"/>
    </row>
    <row r="294" spans="3:12" ht="45" customHeight="1">
      <c r="C294" s="45"/>
      <c r="D294" s="11"/>
      <c r="E294" s="11"/>
      <c r="F294" s="11"/>
      <c r="G294" s="50"/>
      <c r="H294" s="11"/>
      <c r="L294" s="49"/>
    </row>
    <row r="295" spans="3:12" ht="84" customHeight="1">
      <c r="C295" s="45"/>
      <c r="D295" s="11"/>
      <c r="E295" s="11"/>
      <c r="F295" s="11"/>
      <c r="G295" s="50"/>
      <c r="L295" s="33"/>
    </row>
    <row r="296" spans="3:12" ht="15.75">
      <c r="C296" s="45"/>
      <c r="L296" s="49"/>
    </row>
    <row r="297" spans="3:12" ht="15.75">
      <c r="C297" s="45"/>
      <c r="D297" s="11"/>
      <c r="E297" s="11"/>
      <c r="F297" s="11"/>
      <c r="G297" s="50"/>
      <c r="L297" s="33"/>
    </row>
    <row r="298" ht="15.75">
      <c r="L298" s="33"/>
    </row>
    <row r="299" ht="15.75">
      <c r="L299" s="33"/>
    </row>
    <row r="300" ht="15.75">
      <c r="L300" s="33"/>
    </row>
    <row r="301" ht="15.75">
      <c r="L301" s="33"/>
    </row>
    <row r="302" ht="15.75">
      <c r="L302" s="33"/>
    </row>
    <row r="303" ht="15.75">
      <c r="L303" s="33"/>
    </row>
    <row r="304" ht="15.75">
      <c r="L304" s="33"/>
    </row>
    <row r="305" ht="15.75">
      <c r="L305" s="33"/>
    </row>
    <row r="306" ht="15.75">
      <c r="L306" s="33"/>
    </row>
    <row r="307" ht="15.75">
      <c r="L307" s="33"/>
    </row>
    <row r="308" ht="15.75">
      <c r="L308" s="33"/>
    </row>
    <row r="309" ht="15.75">
      <c r="L309" s="33"/>
    </row>
    <row r="310" ht="15.75">
      <c r="L310" s="33"/>
    </row>
    <row r="311" ht="15.75">
      <c r="L311" s="33"/>
    </row>
    <row r="312" ht="15.75">
      <c r="L312" s="33"/>
    </row>
    <row r="313" ht="15.75">
      <c r="L313" s="33"/>
    </row>
    <row r="314" ht="15.75">
      <c r="L314" s="33"/>
    </row>
    <row r="315" ht="15.75">
      <c r="L315" s="33"/>
    </row>
    <row r="316" ht="15.75">
      <c r="L316" s="33"/>
    </row>
    <row r="317" ht="15.75">
      <c r="L317" s="33"/>
    </row>
    <row r="318" ht="15.75">
      <c r="L318" s="33"/>
    </row>
    <row r="319" ht="15.75">
      <c r="L319" s="33"/>
    </row>
    <row r="320" ht="15.75">
      <c r="L320" s="33"/>
    </row>
    <row r="321" ht="15.75">
      <c r="L321" s="33"/>
    </row>
    <row r="322" ht="15.75">
      <c r="L322" s="33"/>
    </row>
    <row r="323" ht="15.75">
      <c r="L323" s="33"/>
    </row>
    <row r="324" ht="15.75">
      <c r="L324" s="33"/>
    </row>
    <row r="325" ht="15.75">
      <c r="L325" s="33"/>
    </row>
    <row r="326" ht="15.75">
      <c r="L326" s="33"/>
    </row>
    <row r="327" ht="15.75">
      <c r="L327" s="33"/>
    </row>
    <row r="328" ht="15.75">
      <c r="L328" s="33"/>
    </row>
    <row r="329" ht="15.75">
      <c r="L329" s="33"/>
    </row>
    <row r="330" ht="15.75">
      <c r="L330" s="33"/>
    </row>
    <row r="331" ht="15.75">
      <c r="L331" s="33"/>
    </row>
    <row r="332" ht="15.75">
      <c r="L332" s="33"/>
    </row>
    <row r="333" ht="15.75">
      <c r="L333" s="33"/>
    </row>
    <row r="334" ht="15.75">
      <c r="L334" s="33"/>
    </row>
    <row r="335" ht="15.75">
      <c r="L335" s="33"/>
    </row>
    <row r="336" ht="15.75">
      <c r="L336" s="33"/>
    </row>
    <row r="337" ht="15.75">
      <c r="L337" s="33"/>
    </row>
    <row r="338" ht="15.75">
      <c r="L338" s="33"/>
    </row>
    <row r="339" ht="15.75">
      <c r="L339" s="33"/>
    </row>
    <row r="340" ht="15.75">
      <c r="L340" s="33"/>
    </row>
    <row r="341" ht="15.75">
      <c r="L341" s="33"/>
    </row>
    <row r="342" ht="15.75">
      <c r="L342" s="33"/>
    </row>
    <row r="343" ht="15.75">
      <c r="L343" s="33"/>
    </row>
    <row r="344" ht="15.75">
      <c r="L344" s="33"/>
    </row>
    <row r="345" ht="15.75">
      <c r="L345" s="33"/>
    </row>
    <row r="346" ht="15.75">
      <c r="L346" s="33"/>
    </row>
    <row r="347" ht="15.75">
      <c r="L347" s="33"/>
    </row>
    <row r="348" ht="15.75">
      <c r="L348" s="33"/>
    </row>
    <row r="349" ht="15.75">
      <c r="L349" s="33"/>
    </row>
    <row r="350" ht="15.75">
      <c r="L350" s="33"/>
    </row>
    <row r="351" ht="15.75">
      <c r="L351" s="33"/>
    </row>
    <row r="352" ht="15.75">
      <c r="L352" s="33"/>
    </row>
    <row r="353" ht="15.75">
      <c r="L353" s="33"/>
    </row>
    <row r="354" ht="15.75">
      <c r="L354" s="33"/>
    </row>
    <row r="355" ht="15.75">
      <c r="L355" s="33"/>
    </row>
    <row r="356" ht="15.75">
      <c r="L356" s="33"/>
    </row>
    <row r="357" ht="15.75">
      <c r="L357" s="33"/>
    </row>
    <row r="358" ht="15.75">
      <c r="L358" s="33"/>
    </row>
    <row r="359" ht="15.75">
      <c r="L359" s="33"/>
    </row>
    <row r="360" ht="15.75">
      <c r="L360" s="33"/>
    </row>
    <row r="361" ht="15.75">
      <c r="L361" s="33"/>
    </row>
    <row r="362" ht="15.75">
      <c r="L362" s="33"/>
    </row>
    <row r="363" ht="15.75">
      <c r="L363" s="33"/>
    </row>
    <row r="364" ht="15.75">
      <c r="L364" s="33"/>
    </row>
    <row r="365" ht="15.75">
      <c r="L365" s="33"/>
    </row>
    <row r="366" ht="15.75">
      <c r="L366" s="33"/>
    </row>
    <row r="367" ht="15.75">
      <c r="L367" s="33"/>
    </row>
    <row r="368" ht="15.75">
      <c r="L368" s="33"/>
    </row>
    <row r="369" ht="15.75">
      <c r="L369" s="33"/>
    </row>
    <row r="370" ht="15.75">
      <c r="L370" s="33"/>
    </row>
    <row r="371" ht="15.75">
      <c r="L371" s="33"/>
    </row>
    <row r="372" ht="15.75">
      <c r="L372" s="33"/>
    </row>
    <row r="373" ht="15.75">
      <c r="L373" s="33"/>
    </row>
    <row r="374" ht="15.75">
      <c r="L374" s="33"/>
    </row>
    <row r="375" ht="15.75">
      <c r="L375" s="33"/>
    </row>
    <row r="376" ht="15.75">
      <c r="L376" s="33"/>
    </row>
    <row r="377" ht="15.75">
      <c r="L377" s="33"/>
    </row>
    <row r="378" ht="15.75">
      <c r="L378" s="33"/>
    </row>
    <row r="379" ht="15.75">
      <c r="L379" s="33"/>
    </row>
    <row r="380" ht="15.75">
      <c r="L380" s="33"/>
    </row>
    <row r="381" ht="15.75">
      <c r="L381" s="33"/>
    </row>
    <row r="382" ht="15.75">
      <c r="L382" s="33"/>
    </row>
    <row r="383" ht="15.75">
      <c r="L383" s="33"/>
    </row>
    <row r="384" ht="15.75">
      <c r="L384" s="33"/>
    </row>
    <row r="385" ht="15.75">
      <c r="L385" s="33"/>
    </row>
    <row r="386" ht="15.75">
      <c r="L386" s="33"/>
    </row>
    <row r="387" ht="15.75">
      <c r="L387" s="33"/>
    </row>
    <row r="388" ht="15.75">
      <c r="L388" s="33"/>
    </row>
    <row r="389" ht="15.75">
      <c r="L389" s="33"/>
    </row>
    <row r="390" ht="15.75">
      <c r="L390" s="33"/>
    </row>
    <row r="391" ht="15.75">
      <c r="L391" s="33"/>
    </row>
    <row r="392" ht="15.75">
      <c r="L392" s="33"/>
    </row>
    <row r="393" ht="15.75">
      <c r="L393" s="33"/>
    </row>
    <row r="394" ht="15.75">
      <c r="L394" s="33"/>
    </row>
    <row r="395" ht="15.75">
      <c r="L395" s="33"/>
    </row>
    <row r="396" ht="15.75">
      <c r="L396" s="33"/>
    </row>
    <row r="397" ht="15.75">
      <c r="L397" s="33"/>
    </row>
    <row r="398" ht="15.75">
      <c r="L398" s="33"/>
    </row>
    <row r="399" ht="15.75">
      <c r="L399" s="33"/>
    </row>
    <row r="400" ht="15.75">
      <c r="L400" s="33"/>
    </row>
    <row r="401" ht="15.75">
      <c r="L401" s="33"/>
    </row>
    <row r="402" ht="15.75">
      <c r="L402" s="33"/>
    </row>
    <row r="403" ht="15.75">
      <c r="L403" s="33"/>
    </row>
    <row r="404" ht="15.75">
      <c r="L404" s="33"/>
    </row>
    <row r="405" ht="15.75">
      <c r="L405" s="33"/>
    </row>
    <row r="406" ht="15.75">
      <c r="L406" s="33"/>
    </row>
    <row r="407" ht="15.75">
      <c r="L407" s="33"/>
    </row>
    <row r="408" ht="15.75">
      <c r="L408" s="33"/>
    </row>
    <row r="409" ht="15.75">
      <c r="L409" s="33"/>
    </row>
    <row r="410" ht="15.75">
      <c r="L410" s="33"/>
    </row>
  </sheetData>
  <mergeCells count="12">
    <mergeCell ref="C2:I2"/>
    <mergeCell ref="C3:I3"/>
    <mergeCell ref="A6:I6"/>
    <mergeCell ref="A7:I7"/>
    <mergeCell ref="A290:C290"/>
    <mergeCell ref="G290:H290"/>
    <mergeCell ref="A291:C291"/>
    <mergeCell ref="H8:I8"/>
    <mergeCell ref="A11:I11"/>
    <mergeCell ref="A182:I182"/>
    <mergeCell ref="A289:C289"/>
    <mergeCell ref="F289:I289"/>
  </mergeCells>
  <printOptions/>
  <pageMargins left="1.41" right="0.31" top="0.55" bottom="0.19" header="0" footer="0"/>
  <pageSetup blackAndWhite="1" fitToHeight="17"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Admin</cp:lastModifiedBy>
  <cp:lastPrinted>2013-02-05T08:45:38Z</cp:lastPrinted>
  <dcterms:created xsi:type="dcterms:W3CDTF">2002-02-22T11:29:09Z</dcterms:created>
  <dcterms:modified xsi:type="dcterms:W3CDTF">2013-02-05T08:45:41Z</dcterms:modified>
  <cp:category/>
  <cp:version/>
  <cp:contentType/>
  <cp:contentStatus/>
</cp:coreProperties>
</file>